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0" windowWidth="18195" windowHeight="12015" activeTab="0"/>
  </bookViews>
  <sheets>
    <sheet name="на 01.01.2019" sheetId="1" r:id="rId1"/>
  </sheets>
  <definedNames>
    <definedName name="_xlnm.Print_Titles" localSheetId="0">'на 01.01.2019'!$A:$A,'на 01.01.2019'!$1:$4</definedName>
  </definedNames>
  <calcPr fullCalcOnLoad="1"/>
</workbook>
</file>

<file path=xl/sharedStrings.xml><?xml version="1.0" encoding="utf-8"?>
<sst xmlns="http://schemas.openxmlformats.org/spreadsheetml/2006/main" count="116" uniqueCount="115">
  <si>
    <t>Организация</t>
  </si>
  <si>
    <t>Финансовая организация</t>
  </si>
  <si>
    <t>Заявка.Кредитный инспектор</t>
  </si>
  <si>
    <t>ФРМСП НСО</t>
  </si>
  <si>
    <t>Промсвязьбанк</t>
  </si>
  <si>
    <t>Головко Константин Викторович</t>
  </si>
  <si>
    <t>Акцепт</t>
  </si>
  <si>
    <t>Россельхозбанк</t>
  </si>
  <si>
    <t>Сбербанк</t>
  </si>
  <si>
    <t>Слежакова Татьяна Николаевна</t>
  </si>
  <si>
    <t>Левобережный</t>
  </si>
  <si>
    <t>Пятина Екатерина Станиславовна</t>
  </si>
  <si>
    <t>Клишина Олеся Анатольевна</t>
  </si>
  <si>
    <t>Сумма столбцов 09, 10</t>
  </si>
  <si>
    <t>Места по столбцу 11</t>
  </si>
  <si>
    <t xml:space="preserve">Интеза </t>
  </si>
  <si>
    <t>СМП Банк</t>
  </si>
  <si>
    <t>Количество поручительств,     V1i</t>
  </si>
  <si>
    <t>Сумма поручительства, тыс. руб.,            V2i</t>
  </si>
  <si>
    <t>Сумма кредита, тыс. руб.,     V3i</t>
  </si>
  <si>
    <t>кол-во кредитов по кот произведены выплаты, P1i</t>
  </si>
  <si>
    <t>Сумма выплат по требованиям, тыс. Руб,  P2i</t>
  </si>
  <si>
    <r>
      <t>Разница кол-ва выдан и выплачен поручит, C</t>
    </r>
    <r>
      <rPr>
        <sz val="8"/>
        <color indexed="8"/>
        <rFont val="Times New Roman"/>
        <family val="1"/>
      </rPr>
      <t>1i</t>
    </r>
  </si>
  <si>
    <r>
      <t>Баллы по кол-ву, выданных поручит-в,    B</t>
    </r>
    <r>
      <rPr>
        <sz val="8"/>
        <color indexed="8"/>
        <rFont val="Times New Roman"/>
        <family val="1"/>
      </rPr>
      <t>1i</t>
    </r>
  </si>
  <si>
    <r>
      <t>Баллы по сумме, выданных поручи-в,  B</t>
    </r>
    <r>
      <rPr>
        <sz val="8"/>
        <color indexed="8"/>
        <rFont val="Times New Roman"/>
        <family val="1"/>
      </rPr>
      <t>2i</t>
    </r>
  </si>
  <si>
    <t>Фомина Юлия Сергеевна</t>
  </si>
  <si>
    <t>Авксентьева Елена Валерьевна</t>
  </si>
  <si>
    <t>Меньшикова Евгения Владимировна</t>
  </si>
  <si>
    <t>Супрунова Елена Викторовна</t>
  </si>
  <si>
    <t>Кискина Ксения Викторовна</t>
  </si>
  <si>
    <t>Терехов Александр Владимирович</t>
  </si>
  <si>
    <t>Левченко Евгения Юрьевна</t>
  </si>
  <si>
    <t>Хара Валерия Георгиевна</t>
  </si>
  <si>
    <t>Михайлюк Ирина Вячеславовна</t>
  </si>
  <si>
    <r>
      <t>Разница сумм выдан  и выплачен поручит, C</t>
    </r>
    <r>
      <rPr>
        <sz val="8"/>
        <color indexed="8"/>
        <rFont val="Times New Roman"/>
        <family val="1"/>
      </rPr>
      <t>2i, тыс. руб.</t>
    </r>
  </si>
  <si>
    <t>Банк ВТБ</t>
  </si>
  <si>
    <t>Емельянова Алена Юрьевна</t>
  </si>
  <si>
    <t>Коняхина Яна Александровна</t>
  </si>
  <si>
    <t>МТС-Банк</t>
  </si>
  <si>
    <t>Муравьев Андрей Константинович</t>
  </si>
  <si>
    <t>Шимпф Екатерина Владимировна</t>
  </si>
  <si>
    <t>Плахина Ирина Евгеньевна</t>
  </si>
  <si>
    <t>Дворникова Светлана Геннадьевна</t>
  </si>
  <si>
    <t>Транскапиталбанк</t>
  </si>
  <si>
    <t>Колупаева Ксения</t>
  </si>
  <si>
    <t>Фартушняк Ксения Александровна</t>
  </si>
  <si>
    <t>Душкина Татьяна Евгеньевна</t>
  </si>
  <si>
    <t>Курмазова Анна Владимировна</t>
  </si>
  <si>
    <t>Федосова Ирина Алексеевна</t>
  </si>
  <si>
    <t>Лекшерова Галина Александровна</t>
  </si>
  <si>
    <t>Налимов Владимир Юрьевич</t>
  </si>
  <si>
    <t>Окунева Надежда Анатольевна</t>
  </si>
  <si>
    <t>Кислицына Евгения Анатольевна</t>
  </si>
  <si>
    <t>Пищенко Александр Сергеевич</t>
  </si>
  <si>
    <t xml:space="preserve">           Зубарева Мария Николаевна</t>
  </si>
  <si>
    <t>Горшенина Александра Валерьевна</t>
  </si>
  <si>
    <t>Деменко Елена Александровна</t>
  </si>
  <si>
    <t>Марковина Ирина Игоревна</t>
  </si>
  <si>
    <t>Сапожникова Вероника Михайловна</t>
  </si>
  <si>
    <t>Бегаев Александр Сергеевич</t>
  </si>
  <si>
    <t>Боженова Олеся Васильевна</t>
  </si>
  <si>
    <t>Воронкова Ольга Александровна</t>
  </si>
  <si>
    <t>Рубан Наталья Васильевна</t>
  </si>
  <si>
    <t>Черепанова Мария Николаевна</t>
  </si>
  <si>
    <t>Шипилова Ольга Викторовна</t>
  </si>
  <si>
    <t>Ким Юлия Владимировна</t>
  </si>
  <si>
    <t>Казакова (Данченко) Татьяна Владимировна</t>
  </si>
  <si>
    <t>Лысенко Екатерина Сергеевна</t>
  </si>
  <si>
    <t>Щетинина Людмила Андреевна</t>
  </si>
  <si>
    <t>Куян Ольга Сергеевна</t>
  </si>
  <si>
    <t>НБТ</t>
  </si>
  <si>
    <t>Бурцев Георгий Владимирович</t>
  </si>
  <si>
    <t>Блащук Анна Леонидовна</t>
  </si>
  <si>
    <t>Никитенко Елена Петровна</t>
  </si>
  <si>
    <t>Терёхина Елена Владимировна</t>
  </si>
  <si>
    <t>Поддымникова Наталья Александровна</t>
  </si>
  <si>
    <t>Сергеева Екатерина Александровна</t>
  </si>
  <si>
    <t>Белова Ольга Андреевна</t>
  </si>
  <si>
    <t>Бжалава Лариса Геннадьевна</t>
  </si>
  <si>
    <t>Гулидова Ирина Анатольевна</t>
  </si>
  <si>
    <t>Дзюба Екатерина Игоревна</t>
  </si>
  <si>
    <t>Максимов Илья Олегович</t>
  </si>
  <si>
    <t>Паршиков Дмитрий Александрович</t>
  </si>
  <si>
    <t>Петрицкая Анастасия Сергеевна</t>
  </si>
  <si>
    <t>Погосян Мелине Арсеновна</t>
  </si>
  <si>
    <t>Урал ФД</t>
  </si>
  <si>
    <t>Нигматулина Рената Талиповна</t>
  </si>
  <si>
    <t>Глушко Юлия Сергеевна</t>
  </si>
  <si>
    <t>Новикова Елена Сергеевна</t>
  </si>
  <si>
    <t>Каранова Сания Оразаевна</t>
  </si>
  <si>
    <t>Банк Зенит</t>
  </si>
  <si>
    <t>Шинкарева Яна Михайловна</t>
  </si>
  <si>
    <t>Жеребова Надежда Александровна</t>
  </si>
  <si>
    <t>Сысалетина Лилия Рашитовна</t>
  </si>
  <si>
    <t>Морковина Ирина Игоревна</t>
  </si>
  <si>
    <t>Козлова Оксана Николаевна</t>
  </si>
  <si>
    <t>Перепечин Кирилл Сергеевич</t>
  </si>
  <si>
    <t>Рыженко Михаил Николаевич</t>
  </si>
  <si>
    <t>Шлей Юлия Сергеевна</t>
  </si>
  <si>
    <t>Александрова Ольга Александровна</t>
  </si>
  <si>
    <t>Ульрих Николай Николаевич</t>
  </si>
  <si>
    <t>Бортникова Татьяна Валерьевна</t>
  </si>
  <si>
    <t>Попова Татьяна</t>
  </si>
  <si>
    <t>Уралсиб</t>
  </si>
  <si>
    <t>Боголейша Татьяна Владимировна</t>
  </si>
  <si>
    <t>ФорБанк</t>
  </si>
  <si>
    <t>АК БАРС</t>
  </si>
  <si>
    <t>Шкультецкий Михаил</t>
  </si>
  <si>
    <t>МФО</t>
  </si>
  <si>
    <t>Паршиков Петр Сергеевич</t>
  </si>
  <si>
    <t>Булыга Евгения Владимировна</t>
  </si>
  <si>
    <t>Задорожний Алексей Юрьевич</t>
  </si>
  <si>
    <t>Петухова Татьяна Викторовна</t>
  </si>
  <si>
    <t>ОТКРЫТИЕ</t>
  </si>
  <si>
    <t>Мамай Елизавета Ивановна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</si>
</sst>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_р_.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right" vertical="top"/>
    </xf>
    <xf numFmtId="1" fontId="5" fillId="33" borderId="10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right" vertical="top"/>
    </xf>
    <xf numFmtId="3" fontId="41" fillId="33" borderId="10" xfId="0" applyNumberFormat="1" applyFont="1" applyFill="1" applyBorder="1" applyAlignment="1">
      <alignment horizontal="right" vertical="top"/>
    </xf>
    <xf numFmtId="1" fontId="42" fillId="33" borderId="10" xfId="0" applyNumberFormat="1" applyFont="1" applyFill="1" applyBorder="1" applyAlignment="1">
      <alignment horizontal="right" vertical="top"/>
    </xf>
    <xf numFmtId="3" fontId="42" fillId="33" borderId="10" xfId="0" applyNumberFormat="1" applyFont="1" applyFill="1" applyBorder="1" applyAlignment="1">
      <alignment horizontal="right" vertical="top"/>
    </xf>
    <xf numFmtId="3" fontId="41" fillId="33" borderId="10" xfId="0" applyNumberFormat="1" applyFont="1" applyFill="1" applyBorder="1" applyAlignment="1">
      <alignment/>
    </xf>
    <xf numFmtId="1" fontId="41" fillId="0" borderId="10" xfId="0" applyNumberFormat="1" applyFont="1" applyFill="1" applyBorder="1" applyAlignment="1">
      <alignment horizontal="right" vertical="top"/>
    </xf>
    <xf numFmtId="0" fontId="4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 vertical="center" wrapText="1"/>
    </xf>
    <xf numFmtId="3" fontId="4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41" fillId="33" borderId="0" xfId="0" applyNumberFormat="1" applyFont="1" applyFill="1" applyAlignment="1">
      <alignment/>
    </xf>
    <xf numFmtId="3" fontId="41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top"/>
    </xf>
    <xf numFmtId="1" fontId="43" fillId="33" borderId="10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0" fontId="6" fillId="0" borderId="11" xfId="52" applyNumberFormat="1" applyFont="1" applyBorder="1" applyAlignment="1">
      <alignment vertical="top" wrapText="1" indent="2"/>
      <protection/>
    </xf>
    <xf numFmtId="1" fontId="6" fillId="0" borderId="11" xfId="52" applyNumberFormat="1" applyFont="1" applyBorder="1" applyAlignment="1">
      <alignment horizontal="right" vertical="top"/>
      <protection/>
    </xf>
    <xf numFmtId="3" fontId="6" fillId="0" borderId="11" xfId="52" applyNumberFormat="1" applyFont="1" applyBorder="1" applyAlignment="1">
      <alignment horizontal="right" vertical="top"/>
      <protection/>
    </xf>
    <xf numFmtId="0" fontId="6" fillId="0" borderId="11" xfId="52" applyNumberFormat="1" applyFont="1" applyBorder="1" applyAlignment="1">
      <alignment horizontal="right" vertical="top"/>
      <protection/>
    </xf>
    <xf numFmtId="0" fontId="41" fillId="0" borderId="10" xfId="0" applyFont="1" applyFill="1" applyBorder="1" applyAlignment="1">
      <alignment horizontal="left" vertical="top" wrapText="1" indent="4"/>
    </xf>
    <xf numFmtId="1" fontId="41" fillId="33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0" fontId="6" fillId="0" borderId="11" xfId="52" applyNumberFormat="1" applyFont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 vertical="top"/>
    </xf>
    <xf numFmtId="3" fontId="43" fillId="0" borderId="10" xfId="0" applyNumberFormat="1" applyFont="1" applyFill="1" applyBorder="1" applyAlignment="1">
      <alignment horizontal="center"/>
    </xf>
    <xf numFmtId="3" fontId="43" fillId="0" borderId="10" xfId="0" applyNumberFormat="1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 01.01.20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130" zoomScaleNormal="130" zoomScalePageLayoutView="0" workbookViewId="0" topLeftCell="B22">
      <selection activeCell="A76" sqref="A76"/>
    </sheetView>
  </sheetViews>
  <sheetFormatPr defaultColWidth="9.140625" defaultRowHeight="15"/>
  <cols>
    <col min="1" max="1" width="36.7109375" style="3" customWidth="1"/>
    <col min="2" max="2" width="5.28125" style="3" customWidth="1"/>
    <col min="3" max="3" width="18.421875" style="21" customWidth="1"/>
    <col min="4" max="4" width="14.28125" style="21" customWidth="1"/>
    <col min="5" max="5" width="6.00390625" style="3" customWidth="1"/>
    <col min="6" max="6" width="11.7109375" style="3" customWidth="1"/>
    <col min="7" max="7" width="5.28125" style="3" customWidth="1"/>
    <col min="8" max="8" width="14.140625" style="21" customWidth="1"/>
    <col min="9" max="9" width="13.421875" style="3" customWidth="1"/>
    <col min="10" max="10" width="17.7109375" style="3" customWidth="1"/>
    <col min="11" max="11" width="14.00390625" style="3" customWidth="1"/>
    <col min="12" max="12" width="10.8515625" style="3" customWidth="1"/>
    <col min="13" max="16384" width="9.140625" style="3" customWidth="1"/>
  </cols>
  <sheetData>
    <row r="1" spans="1:12" ht="35.25" customHeight="1">
      <c r="A1" s="4" t="s">
        <v>0</v>
      </c>
      <c r="B1" s="33" t="s">
        <v>17</v>
      </c>
      <c r="C1" s="34" t="s">
        <v>18</v>
      </c>
      <c r="D1" s="34" t="s">
        <v>19</v>
      </c>
      <c r="E1" s="35" t="s">
        <v>20</v>
      </c>
      <c r="F1" s="35" t="s">
        <v>21</v>
      </c>
      <c r="G1" s="37" t="s">
        <v>22</v>
      </c>
      <c r="H1" s="38" t="s">
        <v>34</v>
      </c>
      <c r="I1" s="36" t="s">
        <v>23</v>
      </c>
      <c r="J1" s="36" t="s">
        <v>24</v>
      </c>
      <c r="K1" s="36" t="s">
        <v>13</v>
      </c>
      <c r="L1" s="36" t="s">
        <v>14</v>
      </c>
    </row>
    <row r="2" spans="1:12" ht="34.5" customHeight="1">
      <c r="A2" s="4" t="s">
        <v>1</v>
      </c>
      <c r="B2" s="33"/>
      <c r="C2" s="34"/>
      <c r="D2" s="34"/>
      <c r="E2" s="35"/>
      <c r="F2" s="35"/>
      <c r="G2" s="37"/>
      <c r="H2" s="38"/>
      <c r="I2" s="36"/>
      <c r="J2" s="36"/>
      <c r="K2" s="36"/>
      <c r="L2" s="36"/>
    </row>
    <row r="3" spans="1:12" ht="51.75" customHeight="1">
      <c r="A3" s="4" t="s">
        <v>2</v>
      </c>
      <c r="B3" s="33"/>
      <c r="C3" s="34"/>
      <c r="D3" s="34"/>
      <c r="E3" s="35"/>
      <c r="F3" s="35"/>
      <c r="G3" s="37"/>
      <c r="H3" s="38"/>
      <c r="I3" s="36"/>
      <c r="J3" s="36"/>
      <c r="K3" s="36"/>
      <c r="L3" s="36"/>
    </row>
    <row r="4" spans="1:12" ht="18" customHeight="1">
      <c r="A4" s="5">
        <v>1</v>
      </c>
      <c r="B4" s="5">
        <v>2</v>
      </c>
      <c r="C4" s="20">
        <v>3</v>
      </c>
      <c r="D4" s="20">
        <v>4</v>
      </c>
      <c r="E4" s="5">
        <v>5</v>
      </c>
      <c r="F4" s="5">
        <v>6</v>
      </c>
      <c r="G4" s="18">
        <v>7</v>
      </c>
      <c r="H4" s="22">
        <v>8</v>
      </c>
      <c r="I4" s="1">
        <v>9</v>
      </c>
      <c r="J4" s="1">
        <v>10</v>
      </c>
      <c r="K4" s="1">
        <v>11</v>
      </c>
      <c r="L4" s="2"/>
    </row>
    <row r="5" spans="1:12" ht="17.25" customHeight="1">
      <c r="A5" s="4" t="s">
        <v>3</v>
      </c>
      <c r="B5" s="6">
        <f>SUM(B6,B22,B36,B57,B74,B77,B81,B84,B32,B86,B88,B90,B92,B94,B96,B99,B101)</f>
        <v>217</v>
      </c>
      <c r="C5" s="41">
        <f>SUM(C6,C22,C32,C36,C57,C74,C77,C81,C84,C86,C88,C90,C92,C94,C96,C99,C101)</f>
        <v>3698138</v>
      </c>
      <c r="D5" s="41">
        <f>SUM(D6,D22,D36,D32,D57,D74,D77,D81,D84,D86,D88,D90,D92,D94,D96,D99,D101)</f>
        <v>1526303</v>
      </c>
      <c r="E5" s="42">
        <f>SUM(E21,E55,E56,E73,E106)</f>
        <v>5</v>
      </c>
      <c r="F5" s="40">
        <f>SUM(F21,F55,F56,F73,F106)</f>
        <v>42965.1</v>
      </c>
      <c r="G5" s="43"/>
      <c r="H5" s="12"/>
      <c r="I5" s="12"/>
      <c r="J5" s="12"/>
      <c r="K5" s="12"/>
      <c r="L5" s="44"/>
    </row>
    <row r="6" spans="1:12" ht="11.25">
      <c r="A6" s="15" t="s">
        <v>35</v>
      </c>
      <c r="B6" s="7">
        <f>SUM(B7:B20)</f>
        <v>50</v>
      </c>
      <c r="C6" s="25">
        <f>SUM(C7:C20)</f>
        <v>800708</v>
      </c>
      <c r="D6" s="25">
        <f>SUM(D7:D20)</f>
        <v>394446</v>
      </c>
      <c r="E6" s="45"/>
      <c r="F6" s="45"/>
      <c r="G6" s="43"/>
      <c r="H6" s="12"/>
      <c r="I6" s="12"/>
      <c r="J6" s="12"/>
      <c r="K6" s="12"/>
      <c r="L6" s="44"/>
    </row>
    <row r="7" spans="1:12" ht="11.25">
      <c r="A7" s="26" t="s">
        <v>59</v>
      </c>
      <c r="B7" s="29"/>
      <c r="C7" s="28">
        <v>2430</v>
      </c>
      <c r="D7" s="28">
        <v>1215</v>
      </c>
      <c r="E7" s="45"/>
      <c r="F7" s="45"/>
      <c r="G7" s="43">
        <f>B7-E7</f>
        <v>0</v>
      </c>
      <c r="H7" s="12">
        <f>SUM(C7-F7)</f>
        <v>2430</v>
      </c>
      <c r="I7" s="48">
        <f>1+9*(G7-$G$55)/($G$65-$G$55)</f>
        <v>1.6923076923076923</v>
      </c>
      <c r="J7" s="48">
        <f>1+9*(H7-$H$21)/($H$104-$H$21)</f>
        <v>1.5666448337972818</v>
      </c>
      <c r="K7" s="48">
        <f>I7+J7</f>
        <v>3.258952526104974</v>
      </c>
      <c r="L7" s="46"/>
    </row>
    <row r="8" spans="1:12" ht="11.25">
      <c r="A8" s="26" t="s">
        <v>60</v>
      </c>
      <c r="B8" s="27">
        <v>9</v>
      </c>
      <c r="C8" s="28">
        <v>136897</v>
      </c>
      <c r="D8" s="28">
        <v>80725</v>
      </c>
      <c r="E8" s="45"/>
      <c r="F8" s="45"/>
      <c r="G8" s="43">
        <f aca="true" t="shared" si="0" ref="G8:G14">B8-E8</f>
        <v>9</v>
      </c>
      <c r="H8" s="12">
        <f aca="true" t="shared" si="1" ref="H8:H14">SUM(C8-F8)</f>
        <v>136897</v>
      </c>
      <c r="I8" s="48">
        <f>1+9*(G8-$G$55)/($G$65-$G$55)</f>
        <v>7.923076923076923</v>
      </c>
      <c r="J8" s="48">
        <f aca="true" t="shared" si="2" ref="J8:J71">1+9*(H8-$H$21)/($H$104-$H$21)</f>
        <v>5.377539645551763</v>
      </c>
      <c r="K8" s="48">
        <f>I8+J8</f>
        <v>13.300616568628687</v>
      </c>
      <c r="L8" s="46">
        <v>3</v>
      </c>
    </row>
    <row r="9" spans="1:12" ht="11.25">
      <c r="A9" s="26" t="s">
        <v>61</v>
      </c>
      <c r="B9" s="27">
        <v>1</v>
      </c>
      <c r="C9" s="28">
        <v>49000</v>
      </c>
      <c r="D9" s="28">
        <v>17090</v>
      </c>
      <c r="E9" s="23"/>
      <c r="F9" s="23"/>
      <c r="G9" s="43">
        <f t="shared" si="0"/>
        <v>1</v>
      </c>
      <c r="H9" s="12">
        <f t="shared" si="1"/>
        <v>49000</v>
      </c>
      <c r="I9" s="48">
        <f aca="true" t="shared" si="3" ref="I9:I20">1+9*(G9-$G$55)/($G$65-$G$55)</f>
        <v>2.3846153846153846</v>
      </c>
      <c r="J9" s="48">
        <f t="shared" si="2"/>
        <v>2.8864732778274615</v>
      </c>
      <c r="K9" s="48">
        <f>I9+J9</f>
        <v>5.271088662442846</v>
      </c>
      <c r="L9" s="46"/>
    </row>
    <row r="10" spans="1:12" ht="11.25">
      <c r="A10" s="26" t="s">
        <v>5</v>
      </c>
      <c r="B10" s="27">
        <v>4</v>
      </c>
      <c r="C10" s="28">
        <v>32900</v>
      </c>
      <c r="D10" s="28">
        <v>15500</v>
      </c>
      <c r="E10" s="23"/>
      <c r="F10" s="23"/>
      <c r="G10" s="43">
        <f t="shared" si="0"/>
        <v>4</v>
      </c>
      <c r="H10" s="12">
        <f t="shared" si="1"/>
        <v>32900</v>
      </c>
      <c r="I10" s="48">
        <f t="shared" si="3"/>
        <v>4.461538461538462</v>
      </c>
      <c r="J10" s="48">
        <f t="shared" si="2"/>
        <v>2.4301873008275496</v>
      </c>
      <c r="K10" s="48">
        <f>I10+J10</f>
        <v>6.891725762366011</v>
      </c>
      <c r="L10" s="46"/>
    </row>
    <row r="11" spans="1:12" ht="11.25">
      <c r="A11" s="26" t="s">
        <v>92</v>
      </c>
      <c r="B11" s="27">
        <v>3</v>
      </c>
      <c r="C11" s="28">
        <v>19150</v>
      </c>
      <c r="D11" s="28">
        <v>9575</v>
      </c>
      <c r="E11" s="23"/>
      <c r="F11" s="23"/>
      <c r="G11" s="43">
        <f t="shared" si="0"/>
        <v>3</v>
      </c>
      <c r="H11" s="12">
        <f t="shared" si="1"/>
        <v>19150</v>
      </c>
      <c r="I11" s="48">
        <f t="shared" si="3"/>
        <v>3.769230769230769</v>
      </c>
      <c r="J11" s="48">
        <f t="shared" si="2"/>
        <v>2.040502072023277</v>
      </c>
      <c r="K11" s="48">
        <f>I11+J11</f>
        <v>5.809732841254046</v>
      </c>
      <c r="L11" s="46"/>
    </row>
    <row r="12" spans="1:12" ht="11.25">
      <c r="A12" s="26" t="s">
        <v>29</v>
      </c>
      <c r="B12" s="27">
        <v>1</v>
      </c>
      <c r="C12" s="28">
        <v>16000</v>
      </c>
      <c r="D12" s="28">
        <v>8000</v>
      </c>
      <c r="E12" s="23"/>
      <c r="F12" s="23"/>
      <c r="G12" s="43">
        <f t="shared" si="0"/>
        <v>1</v>
      </c>
      <c r="H12" s="12">
        <f t="shared" si="1"/>
        <v>16000</v>
      </c>
      <c r="I12" s="48">
        <f t="shared" si="3"/>
        <v>2.3846153846153846</v>
      </c>
      <c r="J12" s="48">
        <f t="shared" si="2"/>
        <v>1.9512287286972074</v>
      </c>
      <c r="K12" s="48">
        <f>I12+J12</f>
        <v>4.335844113312592</v>
      </c>
      <c r="L12" s="46"/>
    </row>
    <row r="13" spans="1:12" ht="11.25">
      <c r="A13" s="26" t="s">
        <v>44</v>
      </c>
      <c r="B13" s="27">
        <v>4</v>
      </c>
      <c r="C13" s="28">
        <v>112150</v>
      </c>
      <c r="D13" s="28">
        <v>61100</v>
      </c>
      <c r="E13" s="23"/>
      <c r="F13" s="23"/>
      <c r="G13" s="43">
        <f t="shared" si="0"/>
        <v>4</v>
      </c>
      <c r="H13" s="12">
        <f t="shared" si="1"/>
        <v>112150</v>
      </c>
      <c r="I13" s="48">
        <f t="shared" si="3"/>
        <v>4.461538461538462</v>
      </c>
      <c r="J13" s="48">
        <f t="shared" si="2"/>
        <v>4.676191255935811</v>
      </c>
      <c r="K13" s="48">
        <f>I13+J13</f>
        <v>9.137729717474272</v>
      </c>
      <c r="L13" s="46"/>
    </row>
    <row r="14" spans="1:12" ht="11.25">
      <c r="A14" s="26" t="s">
        <v>27</v>
      </c>
      <c r="B14" s="27">
        <v>4</v>
      </c>
      <c r="C14" s="28">
        <v>71904</v>
      </c>
      <c r="D14" s="28">
        <v>34170</v>
      </c>
      <c r="E14" s="23"/>
      <c r="F14" s="23"/>
      <c r="G14" s="43">
        <f t="shared" si="0"/>
        <v>4</v>
      </c>
      <c r="H14" s="12">
        <f t="shared" si="1"/>
        <v>71904</v>
      </c>
      <c r="I14" s="48">
        <f t="shared" si="3"/>
        <v>4.461538461538462</v>
      </c>
      <c r="J14" s="48">
        <f t="shared" si="2"/>
        <v>3.535589676411684</v>
      </c>
      <c r="K14" s="48">
        <f>I14+J14</f>
        <v>7.9971281379501455</v>
      </c>
      <c r="L14" s="46"/>
    </row>
    <row r="15" spans="1:12" ht="11.25">
      <c r="A15" s="26" t="s">
        <v>62</v>
      </c>
      <c r="B15" s="27">
        <v>7</v>
      </c>
      <c r="C15" s="28">
        <v>63700</v>
      </c>
      <c r="D15" s="28">
        <v>27650</v>
      </c>
      <c r="E15" s="23"/>
      <c r="F15" s="23"/>
      <c r="G15" s="43">
        <f>B15-E15</f>
        <v>7</v>
      </c>
      <c r="H15" s="12">
        <f>SUM(C15-F15)</f>
        <v>63700</v>
      </c>
      <c r="I15" s="48">
        <f t="shared" si="3"/>
        <v>6.538461538461538</v>
      </c>
      <c r="J15" s="48">
        <f t="shared" si="2"/>
        <v>3.30308221334912</v>
      </c>
      <c r="K15" s="48">
        <f>I15+J15</f>
        <v>9.841543751810658</v>
      </c>
      <c r="L15" s="46"/>
    </row>
    <row r="16" spans="1:12" ht="11.25">
      <c r="A16" s="26" t="s">
        <v>93</v>
      </c>
      <c r="B16" s="27">
        <v>5</v>
      </c>
      <c r="C16" s="28">
        <v>87200</v>
      </c>
      <c r="D16" s="28">
        <v>35708</v>
      </c>
      <c r="E16" s="23"/>
      <c r="F16" s="23"/>
      <c r="G16" s="43">
        <f>B16-E16</f>
        <v>5</v>
      </c>
      <c r="H16" s="12">
        <f>SUM(C16-F16)</f>
        <v>87200</v>
      </c>
      <c r="I16" s="48">
        <f t="shared" si="3"/>
        <v>5.153846153846154</v>
      </c>
      <c r="J16" s="48">
        <f t="shared" si="2"/>
        <v>3.969089695305513</v>
      </c>
      <c r="K16" s="48">
        <f>I16+J16</f>
        <v>9.122935849151666</v>
      </c>
      <c r="L16" s="46"/>
    </row>
    <row r="17" spans="1:12" ht="11.25">
      <c r="A17" s="26" t="s">
        <v>30</v>
      </c>
      <c r="B17" s="27">
        <v>1</v>
      </c>
      <c r="C17" s="28">
        <v>69600</v>
      </c>
      <c r="D17" s="28">
        <v>30250</v>
      </c>
      <c r="E17" s="23"/>
      <c r="F17" s="23"/>
      <c r="G17" s="43">
        <f>B17-E17</f>
        <v>1</v>
      </c>
      <c r="H17" s="12">
        <f>SUM(C17-F17)</f>
        <v>69600</v>
      </c>
      <c r="I17" s="48">
        <f t="shared" si="3"/>
        <v>2.3846153846153846</v>
      </c>
      <c r="J17" s="48">
        <f t="shared" si="2"/>
        <v>3.4702926024360443</v>
      </c>
      <c r="K17" s="48">
        <f>I17+J17</f>
        <v>5.854907987051429</v>
      </c>
      <c r="L17" s="46"/>
    </row>
    <row r="18" spans="1:12" ht="11.25">
      <c r="A18" s="26" t="s">
        <v>63</v>
      </c>
      <c r="B18" s="27">
        <v>2</v>
      </c>
      <c r="C18" s="28">
        <v>44550</v>
      </c>
      <c r="D18" s="28">
        <v>22223</v>
      </c>
      <c r="E18" s="23"/>
      <c r="F18" s="23"/>
      <c r="G18" s="43">
        <f>B18-E18</f>
        <v>2</v>
      </c>
      <c r="H18" s="12">
        <f>SUM(C18-F18)</f>
        <v>44550</v>
      </c>
      <c r="I18" s="48">
        <f t="shared" si="3"/>
        <v>3.076923076923077</v>
      </c>
      <c r="J18" s="48">
        <f t="shared" si="2"/>
        <v>2.7603569674144426</v>
      </c>
      <c r="K18" s="48">
        <f>I18+J18</f>
        <v>5.83728004433752</v>
      </c>
      <c r="L18" s="46"/>
    </row>
    <row r="19" spans="1:12" ht="11.25">
      <c r="A19" s="26" t="s">
        <v>40</v>
      </c>
      <c r="B19" s="27">
        <v>3</v>
      </c>
      <c r="C19" s="28">
        <v>32716</v>
      </c>
      <c r="D19" s="28">
        <v>12016</v>
      </c>
      <c r="E19" s="23"/>
      <c r="F19" s="23"/>
      <c r="G19" s="43">
        <f>B19-E19</f>
        <v>3</v>
      </c>
      <c r="H19" s="12">
        <f>SUM(C19-F19)</f>
        <v>32716</v>
      </c>
      <c r="I19" s="48">
        <f t="shared" si="3"/>
        <v>3.769230769230769</v>
      </c>
      <c r="J19" s="48">
        <f t="shared" si="2"/>
        <v>2.424972603947551</v>
      </c>
      <c r="K19" s="48">
        <f>I19+J19</f>
        <v>6.19420337317832</v>
      </c>
      <c r="L19" s="46"/>
    </row>
    <row r="20" spans="1:12" ht="11.25">
      <c r="A20" s="26" t="s">
        <v>64</v>
      </c>
      <c r="B20" s="27">
        <v>6</v>
      </c>
      <c r="C20" s="28">
        <v>62511</v>
      </c>
      <c r="D20" s="28">
        <v>39224</v>
      </c>
      <c r="E20" s="23"/>
      <c r="F20" s="23"/>
      <c r="G20" s="43">
        <f>B20-E20</f>
        <v>6</v>
      </c>
      <c r="H20" s="12">
        <f>SUM(C20-F20)</f>
        <v>62511</v>
      </c>
      <c r="I20" s="48">
        <f t="shared" si="3"/>
        <v>5.846153846153846</v>
      </c>
      <c r="J20" s="48">
        <f t="shared" si="2"/>
        <v>3.269385068836518</v>
      </c>
      <c r="K20" s="48">
        <f>I20+J20</f>
        <v>9.115538914990363</v>
      </c>
      <c r="L20" s="46"/>
    </row>
    <row r="21" spans="1:12" ht="11.25">
      <c r="A21" s="39" t="s">
        <v>114</v>
      </c>
      <c r="B21" s="27"/>
      <c r="C21" s="28"/>
      <c r="D21" s="28"/>
      <c r="E21" s="23">
        <v>1</v>
      </c>
      <c r="F21" s="23">
        <v>17564</v>
      </c>
      <c r="G21" s="43"/>
      <c r="H21" s="12">
        <f>SUM(C21-F21)</f>
        <v>-17564</v>
      </c>
      <c r="I21" s="48">
        <v>0</v>
      </c>
      <c r="J21" s="48">
        <v>0</v>
      </c>
      <c r="K21" s="48">
        <v>0</v>
      </c>
      <c r="L21" s="46"/>
    </row>
    <row r="22" spans="1:12" ht="11.25">
      <c r="A22" s="15" t="s">
        <v>6</v>
      </c>
      <c r="B22" s="7">
        <f>SUM(B23:B31)</f>
        <v>25</v>
      </c>
      <c r="C22" s="8">
        <f>SUM(C23:C31)</f>
        <v>206640</v>
      </c>
      <c r="D22" s="8">
        <f>SUM(D23:D31)</f>
        <v>93470</v>
      </c>
      <c r="E22" s="45"/>
      <c r="F22" s="45"/>
      <c r="G22" s="43"/>
      <c r="H22" s="12"/>
      <c r="I22" s="48"/>
      <c r="J22" s="48"/>
      <c r="K22" s="48"/>
      <c r="L22" s="46"/>
    </row>
    <row r="23" spans="1:12" ht="11.25">
      <c r="A23" s="26" t="s">
        <v>55</v>
      </c>
      <c r="B23" s="27">
        <v>3</v>
      </c>
      <c r="C23" s="28">
        <v>38000</v>
      </c>
      <c r="D23" s="28">
        <v>16150</v>
      </c>
      <c r="E23" s="23"/>
      <c r="F23" s="23"/>
      <c r="G23" s="43">
        <f aca="true" t="shared" si="4" ref="G23:G30">B23-E23</f>
        <v>3</v>
      </c>
      <c r="H23" s="12">
        <f aca="true" t="shared" si="5" ref="H23:H30">SUM(C23-F23)</f>
        <v>38000</v>
      </c>
      <c r="I23" s="48">
        <f aca="true" t="shared" si="6" ref="I23:I85">1+9*(G23-$G$55)/($G$65-$G$55)</f>
        <v>3.769230769230769</v>
      </c>
      <c r="J23" s="48">
        <f t="shared" si="2"/>
        <v>2.5747250947840437</v>
      </c>
      <c r="K23" s="48">
        <f>I23+J23</f>
        <v>6.343955864014813</v>
      </c>
      <c r="L23" s="46"/>
    </row>
    <row r="24" spans="1:12" ht="11.25">
      <c r="A24" s="26" t="s">
        <v>56</v>
      </c>
      <c r="B24" s="27">
        <v>1</v>
      </c>
      <c r="C24" s="28">
        <v>15000</v>
      </c>
      <c r="D24" s="28">
        <v>7500</v>
      </c>
      <c r="E24" s="23"/>
      <c r="F24" s="23"/>
      <c r="G24" s="43">
        <f t="shared" si="4"/>
        <v>1</v>
      </c>
      <c r="H24" s="12">
        <f t="shared" si="5"/>
        <v>15000</v>
      </c>
      <c r="I24" s="48">
        <f t="shared" si="6"/>
        <v>2.3846153846153846</v>
      </c>
      <c r="J24" s="48">
        <f t="shared" si="2"/>
        <v>1.9228879847841696</v>
      </c>
      <c r="K24" s="48">
        <f>I24+J24</f>
        <v>4.307503369399554</v>
      </c>
      <c r="L24" s="46"/>
    </row>
    <row r="25" spans="1:12" ht="11.25">
      <c r="A25" s="26" t="s">
        <v>31</v>
      </c>
      <c r="B25" s="27">
        <v>1</v>
      </c>
      <c r="C25" s="28">
        <v>2000</v>
      </c>
      <c r="D25" s="28">
        <v>970</v>
      </c>
      <c r="E25" s="23"/>
      <c r="F25" s="23"/>
      <c r="G25" s="43">
        <f t="shared" si="4"/>
        <v>1</v>
      </c>
      <c r="H25" s="12">
        <f t="shared" si="5"/>
        <v>2000</v>
      </c>
      <c r="I25" s="48">
        <f t="shared" si="6"/>
        <v>2.3846153846153846</v>
      </c>
      <c r="J25" s="48">
        <f t="shared" si="2"/>
        <v>1.5544583139146755</v>
      </c>
      <c r="K25" s="48">
        <f>I25+J25</f>
        <v>3.93907369853006</v>
      </c>
      <c r="L25" s="46"/>
    </row>
    <row r="26" spans="1:12" ht="11.25">
      <c r="A26" s="26" t="s">
        <v>57</v>
      </c>
      <c r="B26" s="27">
        <v>1</v>
      </c>
      <c r="C26" s="28">
        <v>3000</v>
      </c>
      <c r="D26" s="28">
        <v>1500</v>
      </c>
      <c r="E26" s="23"/>
      <c r="F26" s="23"/>
      <c r="G26" s="43">
        <f t="shared" si="4"/>
        <v>1</v>
      </c>
      <c r="H26" s="12">
        <f t="shared" si="5"/>
        <v>3000</v>
      </c>
      <c r="I26" s="48">
        <f t="shared" si="6"/>
        <v>2.3846153846153846</v>
      </c>
      <c r="J26" s="48">
        <f t="shared" si="2"/>
        <v>1.5827990578277134</v>
      </c>
      <c r="K26" s="48">
        <f>I26+J26</f>
        <v>3.967414442443098</v>
      </c>
      <c r="L26" s="46"/>
    </row>
    <row r="27" spans="1:12" ht="11.25">
      <c r="A27" s="26" t="s">
        <v>94</v>
      </c>
      <c r="B27" s="27">
        <v>3</v>
      </c>
      <c r="C27" s="28">
        <v>11000</v>
      </c>
      <c r="D27" s="28">
        <v>5100</v>
      </c>
      <c r="E27" s="23"/>
      <c r="F27" s="23"/>
      <c r="G27" s="43">
        <f t="shared" si="4"/>
        <v>3</v>
      </c>
      <c r="H27" s="12">
        <f t="shared" si="5"/>
        <v>11000</v>
      </c>
      <c r="I27" s="48">
        <f t="shared" si="6"/>
        <v>3.769230769230769</v>
      </c>
      <c r="J27" s="48">
        <f t="shared" si="2"/>
        <v>1.8095250091320176</v>
      </c>
      <c r="K27" s="48">
        <f>I27+J27</f>
        <v>5.578755778362787</v>
      </c>
      <c r="L27" s="46"/>
    </row>
    <row r="28" spans="1:12" ht="11.25">
      <c r="A28" s="26" t="s">
        <v>39</v>
      </c>
      <c r="B28" s="27">
        <v>5</v>
      </c>
      <c r="C28" s="28">
        <v>66640</v>
      </c>
      <c r="D28" s="28">
        <v>32579</v>
      </c>
      <c r="E28" s="23"/>
      <c r="F28" s="23"/>
      <c r="G28" s="43">
        <f t="shared" si="4"/>
        <v>5</v>
      </c>
      <c r="H28" s="12">
        <f t="shared" si="5"/>
        <v>66640</v>
      </c>
      <c r="I28" s="48">
        <f t="shared" si="6"/>
        <v>5.153846153846154</v>
      </c>
      <c r="J28" s="48">
        <f t="shared" si="2"/>
        <v>3.3864040004534517</v>
      </c>
      <c r="K28" s="48">
        <f>I28+J28</f>
        <v>8.540250154299606</v>
      </c>
      <c r="L28" s="46"/>
    </row>
    <row r="29" spans="1:12" ht="11.25">
      <c r="A29" s="26" t="s">
        <v>51</v>
      </c>
      <c r="B29" s="27">
        <v>1</v>
      </c>
      <c r="C29" s="28">
        <v>30000</v>
      </c>
      <c r="D29" s="28">
        <v>8881</v>
      </c>
      <c r="E29" s="23"/>
      <c r="F29" s="23"/>
      <c r="G29" s="43">
        <f t="shared" si="4"/>
        <v>1</v>
      </c>
      <c r="H29" s="12">
        <f t="shared" si="5"/>
        <v>30000</v>
      </c>
      <c r="I29" s="48">
        <f t="shared" si="6"/>
        <v>2.3846153846153846</v>
      </c>
      <c r="J29" s="48">
        <f t="shared" si="2"/>
        <v>2.34799914347974</v>
      </c>
      <c r="K29" s="48">
        <f>I29+J29</f>
        <v>4.732614528095125</v>
      </c>
      <c r="L29" s="46"/>
    </row>
    <row r="30" spans="1:12" ht="11.25">
      <c r="A30" s="26" t="s">
        <v>58</v>
      </c>
      <c r="B30" s="27">
        <v>1</v>
      </c>
      <c r="C30" s="28">
        <v>3200</v>
      </c>
      <c r="D30" s="28">
        <v>2240</v>
      </c>
      <c r="E30" s="23"/>
      <c r="F30" s="23"/>
      <c r="G30" s="43">
        <f t="shared" si="4"/>
        <v>1</v>
      </c>
      <c r="H30" s="12">
        <f t="shared" si="5"/>
        <v>3200</v>
      </c>
      <c r="I30" s="48">
        <f t="shared" si="6"/>
        <v>2.3846153846153846</v>
      </c>
      <c r="J30" s="48">
        <f t="shared" si="2"/>
        <v>1.588467206610321</v>
      </c>
      <c r="K30" s="48">
        <f>I30+J30</f>
        <v>3.9730825912257055</v>
      </c>
      <c r="L30" s="46"/>
    </row>
    <row r="31" spans="1:12" ht="11.25">
      <c r="A31" s="26" t="s">
        <v>45</v>
      </c>
      <c r="B31" s="27">
        <v>9</v>
      </c>
      <c r="C31" s="28">
        <v>37800</v>
      </c>
      <c r="D31" s="28">
        <v>18550</v>
      </c>
      <c r="E31" s="23"/>
      <c r="F31" s="23"/>
      <c r="G31" s="43">
        <f>B31-E31</f>
        <v>9</v>
      </c>
      <c r="H31" s="12">
        <f>SUM(C31-F31)</f>
        <v>37800</v>
      </c>
      <c r="I31" s="48">
        <f t="shared" si="6"/>
        <v>7.923076923076923</v>
      </c>
      <c r="J31" s="48">
        <f t="shared" si="2"/>
        <v>2.569056946001436</v>
      </c>
      <c r="K31" s="48">
        <f>I31+J31</f>
        <v>10.492133869078359</v>
      </c>
      <c r="L31" s="46"/>
    </row>
    <row r="32" spans="1:12" ht="11.25">
      <c r="A32" s="15" t="s">
        <v>7</v>
      </c>
      <c r="B32" s="7">
        <f>SUM(B33:B35)</f>
        <v>3</v>
      </c>
      <c r="C32" s="8">
        <f>SUM(C33:C35)</f>
        <v>11100</v>
      </c>
      <c r="D32" s="8">
        <f>SUM(D33:D35)</f>
        <v>4131</v>
      </c>
      <c r="E32" s="45"/>
      <c r="F32" s="45"/>
      <c r="G32" s="43"/>
      <c r="H32" s="12"/>
      <c r="I32" s="48"/>
      <c r="J32" s="48"/>
      <c r="K32" s="48"/>
      <c r="L32" s="46"/>
    </row>
    <row r="33" spans="1:12" ht="11.25">
      <c r="A33" s="26" t="s">
        <v>75</v>
      </c>
      <c r="B33" s="27">
        <v>1</v>
      </c>
      <c r="C33" s="28">
        <v>3500</v>
      </c>
      <c r="D33" s="28">
        <v>2450</v>
      </c>
      <c r="E33" s="23"/>
      <c r="F33" s="23"/>
      <c r="G33" s="43">
        <f>B33-E33</f>
        <v>1</v>
      </c>
      <c r="H33" s="12">
        <f>SUM(C33-F33)</f>
        <v>3500</v>
      </c>
      <c r="I33" s="48">
        <f t="shared" si="6"/>
        <v>2.3846153846153846</v>
      </c>
      <c r="J33" s="48">
        <f t="shared" si="2"/>
        <v>1.5969694297842325</v>
      </c>
      <c r="K33" s="48">
        <f>I33+J33</f>
        <v>3.981584814399617</v>
      </c>
      <c r="L33" s="46"/>
    </row>
    <row r="34" spans="1:12" ht="11.25">
      <c r="A34" s="26" t="s">
        <v>76</v>
      </c>
      <c r="B34" s="27">
        <v>1</v>
      </c>
      <c r="C34" s="28">
        <v>1000</v>
      </c>
      <c r="D34" s="28">
        <v>240</v>
      </c>
      <c r="E34" s="23"/>
      <c r="F34" s="23"/>
      <c r="G34" s="43">
        <f>B34-E34</f>
        <v>1</v>
      </c>
      <c r="H34" s="12">
        <f>SUM(C34-F34)</f>
        <v>1000</v>
      </c>
      <c r="I34" s="48">
        <f t="shared" si="6"/>
        <v>2.3846153846153846</v>
      </c>
      <c r="J34" s="48">
        <f t="shared" si="2"/>
        <v>1.5261175700016376</v>
      </c>
      <c r="K34" s="48">
        <f>I34+J34</f>
        <v>3.910732954617022</v>
      </c>
      <c r="L34" s="46"/>
    </row>
    <row r="35" spans="1:12" ht="11.25">
      <c r="A35" s="26" t="s">
        <v>28</v>
      </c>
      <c r="B35" s="27">
        <v>1</v>
      </c>
      <c r="C35" s="28">
        <v>6600</v>
      </c>
      <c r="D35" s="28">
        <v>1441</v>
      </c>
      <c r="E35" s="23"/>
      <c r="F35" s="23"/>
      <c r="G35" s="43">
        <f>B35-E35</f>
        <v>1</v>
      </c>
      <c r="H35" s="12">
        <f>SUM(C35-F35)</f>
        <v>6600</v>
      </c>
      <c r="I35" s="48">
        <f t="shared" si="6"/>
        <v>2.3846153846153846</v>
      </c>
      <c r="J35" s="48">
        <f t="shared" si="2"/>
        <v>1.6848257359146501</v>
      </c>
      <c r="K35" s="48">
        <f>I35+J35</f>
        <v>4.069441120530035</v>
      </c>
      <c r="L35" s="46"/>
    </row>
    <row r="36" spans="1:12" ht="11.25">
      <c r="A36" s="15" t="s">
        <v>8</v>
      </c>
      <c r="B36" s="7">
        <f>SUM(B37:B54)</f>
        <v>31</v>
      </c>
      <c r="C36" s="8">
        <f>SUM(C37:C54)</f>
        <v>769076</v>
      </c>
      <c r="D36" s="8">
        <f>SUM(D37:D54)</f>
        <v>306500</v>
      </c>
      <c r="E36" s="45"/>
      <c r="F36" s="45"/>
      <c r="G36" s="43"/>
      <c r="H36" s="12"/>
      <c r="I36" s="48"/>
      <c r="J36" s="48"/>
      <c r="K36" s="48"/>
      <c r="L36" s="46"/>
    </row>
    <row r="37" spans="1:12" ht="11.25">
      <c r="A37" s="26" t="s">
        <v>26</v>
      </c>
      <c r="B37" s="27">
        <v>5</v>
      </c>
      <c r="C37" s="28">
        <v>183369</v>
      </c>
      <c r="D37" s="28">
        <v>70434</v>
      </c>
      <c r="E37" s="23"/>
      <c r="F37" s="23"/>
      <c r="G37" s="43">
        <f aca="true" t="shared" si="7" ref="G37:G44">B37-E37</f>
        <v>5</v>
      </c>
      <c r="H37" s="12">
        <f aca="true" t="shared" si="8" ref="H37:H44">SUM(C37-F37)</f>
        <v>183369</v>
      </c>
      <c r="I37" s="48">
        <f t="shared" si="6"/>
        <v>5.153846153846154</v>
      </c>
      <c r="J37" s="48">
        <f t="shared" si="2"/>
        <v>6.694590696678465</v>
      </c>
      <c r="K37" s="48">
        <f>I37+J37</f>
        <v>11.84843685052462</v>
      </c>
      <c r="L37" s="46">
        <v>5</v>
      </c>
    </row>
    <row r="38" spans="1:12" ht="11.25">
      <c r="A38" s="26" t="s">
        <v>77</v>
      </c>
      <c r="B38" s="27">
        <v>1</v>
      </c>
      <c r="C38" s="28">
        <v>4780</v>
      </c>
      <c r="D38" s="28">
        <v>2390</v>
      </c>
      <c r="E38" s="23"/>
      <c r="F38" s="23"/>
      <c r="G38" s="43">
        <f t="shared" si="7"/>
        <v>1</v>
      </c>
      <c r="H38" s="12">
        <f t="shared" si="8"/>
        <v>4780</v>
      </c>
      <c r="I38" s="48">
        <f t="shared" si="6"/>
        <v>2.3846153846153846</v>
      </c>
      <c r="J38" s="48">
        <f t="shared" si="2"/>
        <v>1.633245581992921</v>
      </c>
      <c r="K38" s="48">
        <f>I38+J38</f>
        <v>4.017860966608305</v>
      </c>
      <c r="L38" s="46"/>
    </row>
    <row r="39" spans="1:12" ht="11.25">
      <c r="A39" s="26" t="s">
        <v>78</v>
      </c>
      <c r="B39" s="27">
        <v>1</v>
      </c>
      <c r="C39" s="28">
        <v>40000</v>
      </c>
      <c r="D39" s="28">
        <v>15000</v>
      </c>
      <c r="E39" s="23"/>
      <c r="F39" s="23"/>
      <c r="G39" s="43">
        <f t="shared" si="7"/>
        <v>1</v>
      </c>
      <c r="H39" s="12">
        <f t="shared" si="8"/>
        <v>40000</v>
      </c>
      <c r="I39" s="48">
        <f t="shared" si="6"/>
        <v>2.3846153846153846</v>
      </c>
      <c r="J39" s="48">
        <f t="shared" si="2"/>
        <v>2.6314065826101194</v>
      </c>
      <c r="K39" s="48">
        <f>I39+J39</f>
        <v>5.0160219672255035</v>
      </c>
      <c r="L39" s="46"/>
    </row>
    <row r="40" spans="1:12" ht="11.25">
      <c r="A40" s="26" t="s">
        <v>79</v>
      </c>
      <c r="B40" s="27">
        <v>1</v>
      </c>
      <c r="C40" s="28">
        <v>7000</v>
      </c>
      <c r="D40" s="28">
        <v>3500</v>
      </c>
      <c r="E40" s="23"/>
      <c r="F40" s="23"/>
      <c r="G40" s="43">
        <f t="shared" si="7"/>
        <v>1</v>
      </c>
      <c r="H40" s="12">
        <f t="shared" si="8"/>
        <v>7000</v>
      </c>
      <c r="I40" s="48">
        <f t="shared" si="6"/>
        <v>2.3846153846153846</v>
      </c>
      <c r="J40" s="48">
        <f t="shared" si="2"/>
        <v>1.6961620334798655</v>
      </c>
      <c r="K40" s="48">
        <f>I40+J40</f>
        <v>4.08077741809525</v>
      </c>
      <c r="L40" s="46"/>
    </row>
    <row r="41" spans="1:12" ht="11.25">
      <c r="A41" s="26" t="s">
        <v>80</v>
      </c>
      <c r="B41" s="29"/>
      <c r="C41" s="28"/>
      <c r="D41" s="28">
        <v>6609</v>
      </c>
      <c r="E41" s="23"/>
      <c r="F41" s="23"/>
      <c r="G41" s="43">
        <f t="shared" si="7"/>
        <v>0</v>
      </c>
      <c r="H41" s="12">
        <f t="shared" si="8"/>
        <v>0</v>
      </c>
      <c r="I41" s="48">
        <f t="shared" si="6"/>
        <v>1.6923076923076923</v>
      </c>
      <c r="J41" s="48">
        <f t="shared" si="2"/>
        <v>1.4977768260885995</v>
      </c>
      <c r="K41" s="48">
        <f>I41+J41</f>
        <v>3.190084518396292</v>
      </c>
      <c r="L41" s="46"/>
    </row>
    <row r="42" spans="1:12" ht="11.25">
      <c r="A42" s="26" t="s">
        <v>95</v>
      </c>
      <c r="B42" s="27">
        <v>1</v>
      </c>
      <c r="C42" s="28">
        <v>15000</v>
      </c>
      <c r="D42" s="28">
        <v>7500</v>
      </c>
      <c r="E42" s="23"/>
      <c r="F42" s="23"/>
      <c r="G42" s="43">
        <f t="shared" si="7"/>
        <v>1</v>
      </c>
      <c r="H42" s="12">
        <f t="shared" si="8"/>
        <v>15000</v>
      </c>
      <c r="I42" s="48">
        <f t="shared" si="6"/>
        <v>2.3846153846153846</v>
      </c>
      <c r="J42" s="48">
        <f t="shared" si="2"/>
        <v>1.9228879847841696</v>
      </c>
      <c r="K42" s="48">
        <f>I42+J42</f>
        <v>4.307503369399554</v>
      </c>
      <c r="L42" s="46"/>
    </row>
    <row r="43" spans="1:12" ht="11.25">
      <c r="A43" s="26" t="s">
        <v>49</v>
      </c>
      <c r="B43" s="27">
        <v>1</v>
      </c>
      <c r="C43" s="28">
        <v>20000</v>
      </c>
      <c r="D43" s="28">
        <v>9559</v>
      </c>
      <c r="E43" s="23"/>
      <c r="F43" s="23"/>
      <c r="G43" s="43">
        <f t="shared" si="7"/>
        <v>1</v>
      </c>
      <c r="H43" s="12">
        <f t="shared" si="8"/>
        <v>20000</v>
      </c>
      <c r="I43" s="48">
        <f t="shared" si="6"/>
        <v>2.3846153846153846</v>
      </c>
      <c r="J43" s="48">
        <f t="shared" si="2"/>
        <v>2.0645917043493593</v>
      </c>
      <c r="K43" s="48">
        <f>I43+J43</f>
        <v>4.449207088964744</v>
      </c>
      <c r="L43" s="46"/>
    </row>
    <row r="44" spans="1:12" ht="11.25">
      <c r="A44" s="26" t="s">
        <v>81</v>
      </c>
      <c r="B44" s="27">
        <v>3</v>
      </c>
      <c r="C44" s="28">
        <v>110978</v>
      </c>
      <c r="D44" s="28">
        <v>12845</v>
      </c>
      <c r="E44" s="23"/>
      <c r="F44" s="23"/>
      <c r="G44" s="43">
        <f t="shared" si="7"/>
        <v>3</v>
      </c>
      <c r="H44" s="12">
        <f t="shared" si="8"/>
        <v>110978</v>
      </c>
      <c r="I44" s="48">
        <f t="shared" si="6"/>
        <v>3.769230769230769</v>
      </c>
      <c r="J44" s="48">
        <f t="shared" si="2"/>
        <v>4.642975904069731</v>
      </c>
      <c r="K44" s="48">
        <f>I44+J44</f>
        <v>8.4122066733005</v>
      </c>
      <c r="L44" s="46"/>
    </row>
    <row r="45" spans="1:12" ht="11.25">
      <c r="A45" s="26" t="s">
        <v>50</v>
      </c>
      <c r="B45" s="27">
        <v>1</v>
      </c>
      <c r="C45" s="28">
        <v>10000</v>
      </c>
      <c r="D45" s="28">
        <v>5000</v>
      </c>
      <c r="E45" s="23"/>
      <c r="F45" s="23"/>
      <c r="G45" s="43">
        <f aca="true" t="shared" si="9" ref="G45:G56">B45-E45</f>
        <v>1</v>
      </c>
      <c r="H45" s="12">
        <f aca="true" t="shared" si="10" ref="H45:H56">SUM(C45-F45)</f>
        <v>10000</v>
      </c>
      <c r="I45" s="48">
        <f t="shared" si="6"/>
        <v>2.3846153846153846</v>
      </c>
      <c r="J45" s="48">
        <f t="shared" si="2"/>
        <v>1.7811842652189793</v>
      </c>
      <c r="K45" s="48">
        <f aca="true" t="shared" si="11" ref="K45:K56">I45+J45</f>
        <v>4.165799649834364</v>
      </c>
      <c r="L45" s="46"/>
    </row>
    <row r="46" spans="1:12" ht="11.25">
      <c r="A46" s="26" t="s">
        <v>82</v>
      </c>
      <c r="B46" s="27">
        <v>5</v>
      </c>
      <c r="C46" s="28">
        <v>20999</v>
      </c>
      <c r="D46" s="28">
        <v>10500</v>
      </c>
      <c r="E46" s="23"/>
      <c r="F46" s="23"/>
      <c r="G46" s="43">
        <f t="shared" si="9"/>
        <v>5</v>
      </c>
      <c r="H46" s="12">
        <f t="shared" si="10"/>
        <v>20999</v>
      </c>
      <c r="I46" s="48">
        <f t="shared" si="6"/>
        <v>5.153846153846154</v>
      </c>
      <c r="J46" s="48">
        <f t="shared" si="2"/>
        <v>2.0929041075184847</v>
      </c>
      <c r="K46" s="48">
        <f t="shared" si="11"/>
        <v>7.246750261364639</v>
      </c>
      <c r="L46" s="46"/>
    </row>
    <row r="47" spans="1:12" ht="11.25">
      <c r="A47" s="26" t="s">
        <v>96</v>
      </c>
      <c r="B47" s="27">
        <v>1</v>
      </c>
      <c r="C47" s="28">
        <v>5700</v>
      </c>
      <c r="D47" s="28">
        <v>2850</v>
      </c>
      <c r="E47" s="23"/>
      <c r="F47" s="23"/>
      <c r="G47" s="43">
        <f t="shared" si="9"/>
        <v>1</v>
      </c>
      <c r="H47" s="12">
        <f t="shared" si="10"/>
        <v>5700</v>
      </c>
      <c r="I47" s="48">
        <f t="shared" si="6"/>
        <v>2.3846153846153846</v>
      </c>
      <c r="J47" s="48">
        <f t="shared" si="2"/>
        <v>1.659319066392916</v>
      </c>
      <c r="K47" s="48">
        <f t="shared" si="11"/>
        <v>4.043934451008301</v>
      </c>
      <c r="L47" s="46"/>
    </row>
    <row r="48" spans="1:12" ht="11.25">
      <c r="A48" s="26" t="s">
        <v>83</v>
      </c>
      <c r="B48" s="27">
        <v>2</v>
      </c>
      <c r="C48" s="28">
        <v>45250</v>
      </c>
      <c r="D48" s="28">
        <v>27360</v>
      </c>
      <c r="E48" s="23"/>
      <c r="F48" s="23"/>
      <c r="G48" s="43">
        <f t="shared" si="9"/>
        <v>2</v>
      </c>
      <c r="H48" s="12">
        <f t="shared" si="10"/>
        <v>45250</v>
      </c>
      <c r="I48" s="48">
        <f t="shared" si="6"/>
        <v>3.076923076923077</v>
      </c>
      <c r="J48" s="48">
        <f t="shared" si="2"/>
        <v>2.780195488153569</v>
      </c>
      <c r="K48" s="48">
        <f t="shared" si="11"/>
        <v>5.857118565076647</v>
      </c>
      <c r="L48" s="46"/>
    </row>
    <row r="49" spans="1:12" ht="11.25">
      <c r="A49" s="26" t="s">
        <v>53</v>
      </c>
      <c r="B49" s="27">
        <v>1</v>
      </c>
      <c r="C49" s="28">
        <v>20000</v>
      </c>
      <c r="D49" s="28">
        <v>14000</v>
      </c>
      <c r="E49" s="23"/>
      <c r="F49" s="23"/>
      <c r="G49" s="43">
        <f t="shared" si="9"/>
        <v>1</v>
      </c>
      <c r="H49" s="12">
        <f t="shared" si="10"/>
        <v>20000</v>
      </c>
      <c r="I49" s="48">
        <f t="shared" si="6"/>
        <v>2.3846153846153846</v>
      </c>
      <c r="J49" s="48">
        <f t="shared" si="2"/>
        <v>2.0645917043493593</v>
      </c>
      <c r="K49" s="48">
        <f t="shared" si="11"/>
        <v>4.449207088964744</v>
      </c>
      <c r="L49" s="46"/>
    </row>
    <row r="50" spans="1:12" ht="11.25">
      <c r="A50" s="26" t="s">
        <v>84</v>
      </c>
      <c r="B50" s="27">
        <v>2</v>
      </c>
      <c r="C50" s="28">
        <v>36800</v>
      </c>
      <c r="D50" s="28">
        <v>12733</v>
      </c>
      <c r="E50" s="23"/>
      <c r="F50" s="23"/>
      <c r="G50" s="43">
        <f t="shared" si="9"/>
        <v>2</v>
      </c>
      <c r="H50" s="12">
        <f t="shared" si="10"/>
        <v>36800</v>
      </c>
      <c r="I50" s="48">
        <f t="shared" si="6"/>
        <v>3.076923076923077</v>
      </c>
      <c r="J50" s="48">
        <f t="shared" si="2"/>
        <v>2.540716202088398</v>
      </c>
      <c r="K50" s="48">
        <f t="shared" si="11"/>
        <v>5.617639279011476</v>
      </c>
      <c r="L50" s="46"/>
    </row>
    <row r="51" spans="1:12" ht="11.25">
      <c r="A51" s="26" t="s">
        <v>97</v>
      </c>
      <c r="B51" s="27">
        <v>1</v>
      </c>
      <c r="C51" s="28">
        <v>128000</v>
      </c>
      <c r="D51" s="28">
        <v>50000</v>
      </c>
      <c r="E51" s="23"/>
      <c r="F51" s="23"/>
      <c r="G51" s="43">
        <f>B51-E51</f>
        <v>1</v>
      </c>
      <c r="H51" s="12">
        <f>SUM(C51-F51)</f>
        <v>128000</v>
      </c>
      <c r="I51" s="48">
        <f t="shared" si="6"/>
        <v>2.3846153846153846</v>
      </c>
      <c r="J51" s="48">
        <f t="shared" si="2"/>
        <v>5.125392046957463</v>
      </c>
      <c r="K51" s="48">
        <f>I51+J51</f>
        <v>7.5100074315728484</v>
      </c>
      <c r="L51" s="46"/>
    </row>
    <row r="52" spans="1:12" ht="11.25">
      <c r="A52" s="26" t="s">
        <v>9</v>
      </c>
      <c r="B52" s="27">
        <v>2</v>
      </c>
      <c r="C52" s="28">
        <v>61200</v>
      </c>
      <c r="D52" s="28">
        <v>38720</v>
      </c>
      <c r="E52" s="23"/>
      <c r="F52" s="23"/>
      <c r="G52" s="43">
        <f>B52-E52</f>
        <v>2</v>
      </c>
      <c r="H52" s="12">
        <f>SUM(C52-F52)</f>
        <v>61200</v>
      </c>
      <c r="I52" s="48">
        <f t="shared" si="6"/>
        <v>3.076923076923077</v>
      </c>
      <c r="J52" s="48">
        <f t="shared" si="2"/>
        <v>3.2322303535665253</v>
      </c>
      <c r="K52" s="48">
        <f>I52+J52</f>
        <v>6.309153430489602</v>
      </c>
      <c r="L52" s="46"/>
    </row>
    <row r="53" spans="1:12" ht="11.25">
      <c r="A53" s="26" t="s">
        <v>25</v>
      </c>
      <c r="B53" s="27">
        <v>2</v>
      </c>
      <c r="C53" s="28">
        <v>50000</v>
      </c>
      <c r="D53" s="28">
        <v>12500</v>
      </c>
      <c r="E53" s="23"/>
      <c r="F53" s="23"/>
      <c r="G53" s="43">
        <f>B53-E53</f>
        <v>2</v>
      </c>
      <c r="H53" s="12">
        <f>SUM(C53-F53)</f>
        <v>50000</v>
      </c>
      <c r="I53" s="48">
        <f t="shared" si="6"/>
        <v>3.076923076923077</v>
      </c>
      <c r="J53" s="48">
        <f t="shared" si="2"/>
        <v>2.9148140217405</v>
      </c>
      <c r="K53" s="48">
        <f>I53+J53</f>
        <v>5.991737098663577</v>
      </c>
      <c r="L53" s="46"/>
    </row>
    <row r="54" spans="1:12" ht="11.25">
      <c r="A54" s="26" t="s">
        <v>98</v>
      </c>
      <c r="B54" s="27">
        <v>1</v>
      </c>
      <c r="C54" s="28">
        <v>10000</v>
      </c>
      <c r="D54" s="28">
        <v>5000</v>
      </c>
      <c r="E54" s="23"/>
      <c r="F54" s="23"/>
      <c r="G54" s="43">
        <f>B54-E54</f>
        <v>1</v>
      </c>
      <c r="H54" s="12">
        <f>SUM(C54-F54)</f>
        <v>10000</v>
      </c>
      <c r="I54" s="48">
        <f t="shared" si="6"/>
        <v>2.3846153846153846</v>
      </c>
      <c r="J54" s="48">
        <f t="shared" si="2"/>
        <v>1.7811842652189793</v>
      </c>
      <c r="K54" s="48">
        <f>I54+J54</f>
        <v>4.165799649834364</v>
      </c>
      <c r="L54" s="46"/>
    </row>
    <row r="55" spans="1:12" ht="11.25">
      <c r="A55" s="30" t="s">
        <v>87</v>
      </c>
      <c r="B55" s="31"/>
      <c r="C55" s="9"/>
      <c r="D55" s="9"/>
      <c r="E55" s="23">
        <v>1</v>
      </c>
      <c r="F55" s="23">
        <v>1041.3</v>
      </c>
      <c r="G55" s="43">
        <f t="shared" si="9"/>
        <v>-1</v>
      </c>
      <c r="H55" s="12">
        <f t="shared" si="10"/>
        <v>-1041.3</v>
      </c>
      <c r="I55" s="48">
        <v>0</v>
      </c>
      <c r="J55" s="48">
        <v>0</v>
      </c>
      <c r="K55" s="48">
        <f t="shared" si="11"/>
        <v>0</v>
      </c>
      <c r="L55" s="46"/>
    </row>
    <row r="56" spans="1:12" ht="11.25">
      <c r="A56" s="30" t="s">
        <v>88</v>
      </c>
      <c r="B56" s="31"/>
      <c r="C56" s="9"/>
      <c r="D56" s="9"/>
      <c r="E56" s="23">
        <v>1</v>
      </c>
      <c r="F56" s="23">
        <v>5039.4</v>
      </c>
      <c r="G56" s="43">
        <f t="shared" si="9"/>
        <v>-1</v>
      </c>
      <c r="H56" s="12">
        <f t="shared" si="10"/>
        <v>-5039.4</v>
      </c>
      <c r="I56" s="48">
        <v>0</v>
      </c>
      <c r="J56" s="48">
        <v>0</v>
      </c>
      <c r="K56" s="48">
        <f t="shared" si="11"/>
        <v>0</v>
      </c>
      <c r="L56" s="46"/>
    </row>
    <row r="57" spans="1:12" ht="11.25" customHeight="1">
      <c r="A57" s="15" t="s">
        <v>10</v>
      </c>
      <c r="B57" s="7">
        <f>SUM(B58:B72)</f>
        <v>60</v>
      </c>
      <c r="C57" s="8">
        <f>SUM(C58:C72)</f>
        <v>782594</v>
      </c>
      <c r="D57" s="8">
        <f>SUM(D58:D72)</f>
        <v>356275</v>
      </c>
      <c r="E57" s="45"/>
      <c r="F57" s="45"/>
      <c r="G57" s="43"/>
      <c r="H57" s="12"/>
      <c r="I57" s="48"/>
      <c r="J57" s="48"/>
      <c r="K57" s="48"/>
      <c r="L57" s="46"/>
    </row>
    <row r="58" spans="1:12" ht="11.25">
      <c r="A58" s="26" t="s">
        <v>99</v>
      </c>
      <c r="B58" s="27">
        <v>1</v>
      </c>
      <c r="C58" s="28">
        <v>100000</v>
      </c>
      <c r="D58" s="28">
        <v>50000</v>
      </c>
      <c r="E58" s="23"/>
      <c r="F58" s="23"/>
      <c r="G58" s="43">
        <f aca="true" t="shared" si="12" ref="G58:G68">B58-E58</f>
        <v>1</v>
      </c>
      <c r="H58" s="12">
        <f aca="true" t="shared" si="13" ref="H58:H68">SUM(C58-F58)</f>
        <v>100000</v>
      </c>
      <c r="I58" s="48">
        <f t="shared" si="6"/>
        <v>2.3846153846153846</v>
      </c>
      <c r="J58" s="48">
        <f t="shared" si="2"/>
        <v>4.3318512173923995</v>
      </c>
      <c r="K58" s="48">
        <f>I58+J58</f>
        <v>6.716466602007785</v>
      </c>
      <c r="L58" s="46"/>
    </row>
    <row r="59" spans="1:12" ht="11.25">
      <c r="A59" s="26" t="s">
        <v>46</v>
      </c>
      <c r="B59" s="27">
        <v>6</v>
      </c>
      <c r="C59" s="28">
        <v>18200</v>
      </c>
      <c r="D59" s="28">
        <v>9100</v>
      </c>
      <c r="E59" s="23"/>
      <c r="F59" s="23"/>
      <c r="G59" s="43">
        <f t="shared" si="12"/>
        <v>6</v>
      </c>
      <c r="H59" s="12">
        <f t="shared" si="13"/>
        <v>18200</v>
      </c>
      <c r="I59" s="48">
        <f t="shared" si="6"/>
        <v>5.846153846153846</v>
      </c>
      <c r="J59" s="48">
        <f t="shared" si="2"/>
        <v>2.013578365305891</v>
      </c>
      <c r="K59" s="48">
        <f>I59+J59</f>
        <v>7.859732211459737</v>
      </c>
      <c r="L59" s="46"/>
    </row>
    <row r="60" spans="1:12" ht="10.5" customHeight="1">
      <c r="A60" s="26" t="s">
        <v>36</v>
      </c>
      <c r="B60" s="27">
        <v>4</v>
      </c>
      <c r="C60" s="28">
        <v>27200</v>
      </c>
      <c r="D60" s="28">
        <v>13600</v>
      </c>
      <c r="E60" s="23"/>
      <c r="F60" s="23"/>
      <c r="G60" s="43">
        <f t="shared" si="12"/>
        <v>4</v>
      </c>
      <c r="H60" s="12">
        <f t="shared" si="13"/>
        <v>27200</v>
      </c>
      <c r="I60" s="48">
        <f t="shared" si="6"/>
        <v>4.461538461538462</v>
      </c>
      <c r="J60" s="48">
        <f t="shared" si="2"/>
        <v>2.268645060523233</v>
      </c>
      <c r="K60" s="48">
        <f>I60+J60</f>
        <v>6.730183522061695</v>
      </c>
      <c r="L60" s="46"/>
    </row>
    <row r="61" spans="1:12" ht="14.25" customHeight="1">
      <c r="A61" s="26" t="s">
        <v>66</v>
      </c>
      <c r="B61" s="27">
        <v>1</v>
      </c>
      <c r="C61" s="28">
        <v>7000</v>
      </c>
      <c r="D61" s="28">
        <v>4900</v>
      </c>
      <c r="E61" s="23"/>
      <c r="F61" s="23"/>
      <c r="G61" s="43">
        <f t="shared" si="12"/>
        <v>1</v>
      </c>
      <c r="H61" s="12">
        <f t="shared" si="13"/>
        <v>7000</v>
      </c>
      <c r="I61" s="48">
        <f t="shared" si="6"/>
        <v>2.3846153846153846</v>
      </c>
      <c r="J61" s="48">
        <f t="shared" si="2"/>
        <v>1.6961620334798655</v>
      </c>
      <c r="K61" s="48">
        <f>I61+J61</f>
        <v>4.08077741809525</v>
      </c>
      <c r="L61" s="46"/>
    </row>
    <row r="62" spans="1:12" ht="11.25">
      <c r="A62" s="26" t="s">
        <v>52</v>
      </c>
      <c r="B62" s="27">
        <v>6</v>
      </c>
      <c r="C62" s="28">
        <v>24050</v>
      </c>
      <c r="D62" s="28">
        <v>12025</v>
      </c>
      <c r="E62" s="23"/>
      <c r="F62" s="23"/>
      <c r="G62" s="43">
        <f t="shared" si="12"/>
        <v>6</v>
      </c>
      <c r="H62" s="12">
        <f t="shared" si="13"/>
        <v>24050</v>
      </c>
      <c r="I62" s="48">
        <f t="shared" si="6"/>
        <v>5.846153846153846</v>
      </c>
      <c r="J62" s="48">
        <f t="shared" si="2"/>
        <v>2.1793717171971636</v>
      </c>
      <c r="K62" s="48">
        <f>I62+J62</f>
        <v>8.02552556335101</v>
      </c>
      <c r="L62" s="47"/>
    </row>
    <row r="63" spans="1:12" ht="11.25">
      <c r="A63" s="26" t="s">
        <v>12</v>
      </c>
      <c r="B63" s="27">
        <v>2</v>
      </c>
      <c r="C63" s="28">
        <v>14100</v>
      </c>
      <c r="D63" s="28">
        <v>7500</v>
      </c>
      <c r="E63" s="23"/>
      <c r="F63" s="23"/>
      <c r="G63" s="43">
        <f t="shared" si="12"/>
        <v>2</v>
      </c>
      <c r="H63" s="12">
        <f t="shared" si="13"/>
        <v>14100</v>
      </c>
      <c r="I63" s="48">
        <f t="shared" si="6"/>
        <v>3.076923076923077</v>
      </c>
      <c r="J63" s="48">
        <f t="shared" si="2"/>
        <v>1.8973813152624353</v>
      </c>
      <c r="K63" s="48">
        <f>I63+J63</f>
        <v>4.974304392185513</v>
      </c>
      <c r="L63" s="47"/>
    </row>
    <row r="64" spans="1:12" ht="11.25">
      <c r="A64" s="26" t="s">
        <v>37</v>
      </c>
      <c r="B64" s="27">
        <v>4</v>
      </c>
      <c r="C64" s="28">
        <v>17500</v>
      </c>
      <c r="D64" s="28">
        <v>8750</v>
      </c>
      <c r="E64" s="23"/>
      <c r="F64" s="23"/>
      <c r="G64" s="43">
        <f t="shared" si="12"/>
        <v>4</v>
      </c>
      <c r="H64" s="12">
        <f t="shared" si="13"/>
        <v>17500</v>
      </c>
      <c r="I64" s="48">
        <f t="shared" si="6"/>
        <v>4.461538461538462</v>
      </c>
      <c r="J64" s="48">
        <f t="shared" si="2"/>
        <v>1.9937398445667645</v>
      </c>
      <c r="K64" s="48">
        <f>I64+J64</f>
        <v>6.455278306105226</v>
      </c>
      <c r="L64" s="47"/>
    </row>
    <row r="65" spans="1:12" ht="11.25">
      <c r="A65" s="26" t="s">
        <v>47</v>
      </c>
      <c r="B65" s="27">
        <v>12</v>
      </c>
      <c r="C65" s="28">
        <v>64500</v>
      </c>
      <c r="D65" s="28">
        <v>29750</v>
      </c>
      <c r="E65" s="23"/>
      <c r="F65" s="23"/>
      <c r="G65" s="43">
        <f t="shared" si="12"/>
        <v>12</v>
      </c>
      <c r="H65" s="12">
        <f t="shared" si="13"/>
        <v>64500</v>
      </c>
      <c r="I65" s="48">
        <f t="shared" si="6"/>
        <v>10</v>
      </c>
      <c r="J65" s="48">
        <f t="shared" si="2"/>
        <v>3.3257548084795507</v>
      </c>
      <c r="K65" s="48">
        <f>I65+J65</f>
        <v>13.325754808479552</v>
      </c>
      <c r="L65" s="47">
        <v>2</v>
      </c>
    </row>
    <row r="66" spans="1:12" ht="11.25">
      <c r="A66" s="26" t="s">
        <v>67</v>
      </c>
      <c r="B66" s="27">
        <v>1</v>
      </c>
      <c r="C66" s="28">
        <v>1800</v>
      </c>
      <c r="D66" s="28">
        <v>900</v>
      </c>
      <c r="E66" s="23"/>
      <c r="F66" s="23"/>
      <c r="G66" s="43">
        <f t="shared" si="12"/>
        <v>1</v>
      </c>
      <c r="H66" s="12">
        <f t="shared" si="13"/>
        <v>1800</v>
      </c>
      <c r="I66" s="48">
        <f t="shared" si="6"/>
        <v>2.3846153846153846</v>
      </c>
      <c r="J66" s="48">
        <f t="shared" si="2"/>
        <v>1.548790165132068</v>
      </c>
      <c r="K66" s="48">
        <f>I66+J66</f>
        <v>3.9334055497474525</v>
      </c>
      <c r="L66" s="47"/>
    </row>
    <row r="67" spans="1:12" ht="11.25">
      <c r="A67" s="26" t="s">
        <v>41</v>
      </c>
      <c r="B67" s="27">
        <v>3</v>
      </c>
      <c r="C67" s="28">
        <v>208000</v>
      </c>
      <c r="D67" s="28">
        <v>51000</v>
      </c>
      <c r="E67" s="23"/>
      <c r="F67" s="23"/>
      <c r="G67" s="43">
        <f t="shared" si="12"/>
        <v>3</v>
      </c>
      <c r="H67" s="12">
        <f t="shared" si="13"/>
        <v>208000</v>
      </c>
      <c r="I67" s="48">
        <f t="shared" si="6"/>
        <v>3.769230769230769</v>
      </c>
      <c r="J67" s="48">
        <f t="shared" si="2"/>
        <v>7.392651560000504</v>
      </c>
      <c r="K67" s="48">
        <f>I67+J67</f>
        <v>11.161882329231272</v>
      </c>
      <c r="L67" s="47"/>
    </row>
    <row r="68" spans="1:12" ht="11.25">
      <c r="A68" s="26" t="s">
        <v>11</v>
      </c>
      <c r="B68" s="27">
        <v>6</v>
      </c>
      <c r="C68" s="28">
        <v>53000</v>
      </c>
      <c r="D68" s="28">
        <v>25500</v>
      </c>
      <c r="E68" s="23"/>
      <c r="F68" s="23"/>
      <c r="G68" s="43">
        <f t="shared" si="12"/>
        <v>6</v>
      </c>
      <c r="H68" s="12">
        <f t="shared" si="13"/>
        <v>53000</v>
      </c>
      <c r="I68" s="48">
        <f t="shared" si="6"/>
        <v>5.846153846153846</v>
      </c>
      <c r="J68" s="48">
        <f t="shared" si="2"/>
        <v>2.9998362534796135</v>
      </c>
      <c r="K68" s="48">
        <f>I68+J68</f>
        <v>8.84599009963346</v>
      </c>
      <c r="L68" s="47"/>
    </row>
    <row r="69" spans="1:12" ht="11.25">
      <c r="A69" s="26" t="s">
        <v>100</v>
      </c>
      <c r="B69" s="27">
        <v>3</v>
      </c>
      <c r="C69" s="28">
        <v>201744</v>
      </c>
      <c r="D69" s="28">
        <v>120000</v>
      </c>
      <c r="E69" s="23"/>
      <c r="F69" s="23"/>
      <c r="G69" s="43">
        <f>B69-E69</f>
        <v>3</v>
      </c>
      <c r="H69" s="12">
        <f>SUM(C69-F69)</f>
        <v>201744</v>
      </c>
      <c r="I69" s="48">
        <f t="shared" si="6"/>
        <v>3.769230769230769</v>
      </c>
      <c r="J69" s="48">
        <f t="shared" si="2"/>
        <v>7.215351866080538</v>
      </c>
      <c r="K69" s="48">
        <f>I69+J69</f>
        <v>10.984582635311307</v>
      </c>
      <c r="L69" s="47"/>
    </row>
    <row r="70" spans="1:12" ht="11.25">
      <c r="A70" s="26" t="s">
        <v>48</v>
      </c>
      <c r="B70" s="27">
        <v>4</v>
      </c>
      <c r="C70" s="28">
        <v>21500</v>
      </c>
      <c r="D70" s="28">
        <v>11250</v>
      </c>
      <c r="E70" s="23"/>
      <c r="F70" s="23"/>
      <c r="G70" s="43">
        <f>B70-E70</f>
        <v>4</v>
      </c>
      <c r="H70" s="12">
        <f>SUM(C70-F70)</f>
        <v>21500</v>
      </c>
      <c r="I70" s="48">
        <f t="shared" si="6"/>
        <v>4.461538461538462</v>
      </c>
      <c r="J70" s="48">
        <f t="shared" si="2"/>
        <v>2.1071028202189166</v>
      </c>
      <c r="K70" s="48">
        <f>I70+J70</f>
        <v>6.568641281757378</v>
      </c>
      <c r="L70" s="47"/>
    </row>
    <row r="71" spans="1:12" ht="11.25">
      <c r="A71" s="26" t="s">
        <v>32</v>
      </c>
      <c r="B71" s="27">
        <v>6</v>
      </c>
      <c r="C71" s="28">
        <v>22000</v>
      </c>
      <c r="D71" s="28">
        <v>11000</v>
      </c>
      <c r="E71" s="23"/>
      <c r="F71" s="23"/>
      <c r="G71" s="43">
        <f>B71-E71</f>
        <v>6</v>
      </c>
      <c r="H71" s="12">
        <f>SUM(C71-F71)</f>
        <v>22000</v>
      </c>
      <c r="I71" s="48">
        <f t="shared" si="6"/>
        <v>5.846153846153846</v>
      </c>
      <c r="J71" s="48">
        <f t="shared" si="2"/>
        <v>2.1212731921754355</v>
      </c>
      <c r="K71" s="48">
        <f>I71+J71</f>
        <v>7.967427038329282</v>
      </c>
      <c r="L71" s="47"/>
    </row>
    <row r="72" spans="1:12" ht="11.25">
      <c r="A72" s="26" t="s">
        <v>68</v>
      </c>
      <c r="B72" s="27">
        <v>1</v>
      </c>
      <c r="C72" s="28">
        <v>2000</v>
      </c>
      <c r="D72" s="28">
        <v>1000</v>
      </c>
      <c r="E72" s="23"/>
      <c r="F72" s="23"/>
      <c r="G72" s="43">
        <f>B72-E72</f>
        <v>1</v>
      </c>
      <c r="H72" s="12">
        <f>SUM(C72-F72)</f>
        <v>2000</v>
      </c>
      <c r="I72" s="48">
        <f t="shared" si="6"/>
        <v>2.3846153846153846</v>
      </c>
      <c r="J72" s="48">
        <f aca="true" t="shared" si="14" ref="J72:J104">1+9*(H72-$H$21)/($H$104-$H$21)</f>
        <v>1.5544583139146755</v>
      </c>
      <c r="K72" s="48">
        <f>I72+J72</f>
        <v>3.93907369853006</v>
      </c>
      <c r="L72" s="47"/>
    </row>
    <row r="73" spans="1:12" ht="11.25">
      <c r="A73" s="30" t="s">
        <v>89</v>
      </c>
      <c r="B73" s="13"/>
      <c r="C73" s="32"/>
      <c r="D73" s="32"/>
      <c r="E73" s="23">
        <v>1</v>
      </c>
      <c r="F73" s="23">
        <v>5320.4</v>
      </c>
      <c r="G73" s="43">
        <f>B73-E73</f>
        <v>-1</v>
      </c>
      <c r="H73" s="12">
        <f>SUM(C73-F73)</f>
        <v>-5320.4</v>
      </c>
      <c r="I73" s="48">
        <v>0</v>
      </c>
      <c r="J73" s="48">
        <v>0</v>
      </c>
      <c r="K73" s="48">
        <f>I73+J73</f>
        <v>0</v>
      </c>
      <c r="L73" s="47"/>
    </row>
    <row r="74" spans="1:12" ht="11.25">
      <c r="A74" s="16" t="s">
        <v>15</v>
      </c>
      <c r="B74" s="10">
        <f>SUM(B75:B76)</f>
        <v>6</v>
      </c>
      <c r="C74" s="19">
        <f>SUM(C75:C76)</f>
        <v>146000</v>
      </c>
      <c r="D74" s="11">
        <f>SUM(D75:D76)</f>
        <v>36345</v>
      </c>
      <c r="E74" s="23"/>
      <c r="F74" s="23"/>
      <c r="G74" s="43"/>
      <c r="H74" s="12"/>
      <c r="I74" s="48"/>
      <c r="J74" s="48"/>
      <c r="K74" s="48"/>
      <c r="L74" s="47"/>
    </row>
    <row r="75" spans="1:12" ht="11.25">
      <c r="A75" s="26" t="s">
        <v>101</v>
      </c>
      <c r="B75" s="27">
        <v>1</v>
      </c>
      <c r="C75" s="28">
        <v>28000</v>
      </c>
      <c r="D75" s="28">
        <v>13975</v>
      </c>
      <c r="E75" s="23"/>
      <c r="F75" s="23"/>
      <c r="G75" s="43">
        <f>B75-E75</f>
        <v>1</v>
      </c>
      <c r="H75" s="12">
        <f>SUM(C75-F75)</f>
        <v>28000</v>
      </c>
      <c r="I75" s="48">
        <f t="shared" si="6"/>
        <v>2.3846153846153846</v>
      </c>
      <c r="J75" s="48">
        <f t="shared" si="14"/>
        <v>2.291317655653663</v>
      </c>
      <c r="K75" s="48">
        <f>I75+J75</f>
        <v>4.675933040269047</v>
      </c>
      <c r="L75" s="47"/>
    </row>
    <row r="76" spans="1:12" ht="11.25">
      <c r="A76" s="26" t="s">
        <v>65</v>
      </c>
      <c r="B76" s="27">
        <v>5</v>
      </c>
      <c r="C76" s="28">
        <v>118000</v>
      </c>
      <c r="D76" s="28">
        <v>22370</v>
      </c>
      <c r="E76" s="23"/>
      <c r="F76" s="23"/>
      <c r="G76" s="43">
        <f>B76-E76</f>
        <v>5</v>
      </c>
      <c r="H76" s="12">
        <f>SUM(C76-F76)</f>
        <v>118000</v>
      </c>
      <c r="I76" s="48">
        <f>1+9*(G76-$G$55)/($G$65-$G$55)</f>
        <v>5.153846153846154</v>
      </c>
      <c r="J76" s="48">
        <f>1+9*(H76-$H$21)/($H$104-$H$21)</f>
        <v>4.841984607827084</v>
      </c>
      <c r="K76" s="48">
        <f>I76+J76</f>
        <v>9.995830761673238</v>
      </c>
      <c r="L76" s="47"/>
    </row>
    <row r="77" spans="1:12" ht="11.25">
      <c r="A77" s="17" t="s">
        <v>4</v>
      </c>
      <c r="B77" s="10">
        <f>SUM(B78:B80)</f>
        <v>14</v>
      </c>
      <c r="C77" s="19">
        <f>SUM(C78:C80)</f>
        <v>180200</v>
      </c>
      <c r="D77" s="11">
        <f>SUM(D78:D80)</f>
        <v>90800</v>
      </c>
      <c r="E77" s="23"/>
      <c r="F77" s="23"/>
      <c r="G77" s="43"/>
      <c r="H77" s="12"/>
      <c r="I77" s="48"/>
      <c r="J77" s="48"/>
      <c r="K77" s="48"/>
      <c r="L77" s="47"/>
    </row>
    <row r="78" spans="1:12" ht="11.25">
      <c r="A78" s="26" t="s">
        <v>72</v>
      </c>
      <c r="B78" s="27">
        <v>6</v>
      </c>
      <c r="C78" s="28">
        <v>75000</v>
      </c>
      <c r="D78" s="28">
        <v>38000</v>
      </c>
      <c r="E78" s="23"/>
      <c r="F78" s="23"/>
      <c r="G78" s="43">
        <f>B78-E78</f>
        <v>6</v>
      </c>
      <c r="H78" s="12">
        <f>SUM(C78-F78)</f>
        <v>75000</v>
      </c>
      <c r="I78" s="48">
        <f t="shared" si="6"/>
        <v>5.846153846153846</v>
      </c>
      <c r="J78" s="48">
        <f t="shared" si="14"/>
        <v>3.6233326195664497</v>
      </c>
      <c r="K78" s="48">
        <f>I78+J78</f>
        <v>9.469486465720296</v>
      </c>
      <c r="L78" s="47"/>
    </row>
    <row r="79" spans="1:12" ht="11.25">
      <c r="A79" s="26" t="s">
        <v>73</v>
      </c>
      <c r="B79" s="27">
        <v>3</v>
      </c>
      <c r="C79" s="28">
        <v>52000</v>
      </c>
      <c r="D79" s="28">
        <v>33600</v>
      </c>
      <c r="E79" s="23"/>
      <c r="F79" s="23"/>
      <c r="G79" s="43">
        <f>B79-E79</f>
        <v>3</v>
      </c>
      <c r="H79" s="12">
        <f>SUM(C79-F79)</f>
        <v>52000</v>
      </c>
      <c r="I79" s="48">
        <f t="shared" si="6"/>
        <v>3.769230769230769</v>
      </c>
      <c r="J79" s="48">
        <f t="shared" si="14"/>
        <v>2.9714955095665756</v>
      </c>
      <c r="K79" s="48">
        <f>I79+J79</f>
        <v>6.740726278797345</v>
      </c>
      <c r="L79" s="47"/>
    </row>
    <row r="80" spans="1:12" ht="11.25">
      <c r="A80" s="26" t="s">
        <v>74</v>
      </c>
      <c r="B80" s="27">
        <v>5</v>
      </c>
      <c r="C80" s="28">
        <v>53200</v>
      </c>
      <c r="D80" s="28">
        <v>19200</v>
      </c>
      <c r="E80" s="23"/>
      <c r="F80" s="23"/>
      <c r="G80" s="43">
        <f>B80-E80</f>
        <v>5</v>
      </c>
      <c r="H80" s="12">
        <f>SUM(C80-F80)</f>
        <v>53200</v>
      </c>
      <c r="I80" s="48">
        <f t="shared" si="6"/>
        <v>5.153846153846154</v>
      </c>
      <c r="J80" s="48">
        <f t="shared" si="14"/>
        <v>3.005504402262221</v>
      </c>
      <c r="K80" s="48">
        <f>I80+J80</f>
        <v>8.159350556108375</v>
      </c>
      <c r="L80" s="47"/>
    </row>
    <row r="81" spans="1:12" ht="11.25">
      <c r="A81" s="16" t="s">
        <v>16</v>
      </c>
      <c r="B81" s="24">
        <f>SUM(B82:B83)</f>
        <v>12</v>
      </c>
      <c r="C81" s="19">
        <f>SUM(C82:C83)</f>
        <v>163050</v>
      </c>
      <c r="D81" s="11">
        <f>SUM(D82:D83)</f>
        <v>73779</v>
      </c>
      <c r="E81" s="23"/>
      <c r="F81" s="23"/>
      <c r="G81" s="43"/>
      <c r="H81" s="12"/>
      <c r="I81" s="48"/>
      <c r="J81" s="48"/>
      <c r="K81" s="48"/>
      <c r="L81" s="47"/>
    </row>
    <row r="82" spans="1:12" ht="11.25">
      <c r="A82" s="26" t="s">
        <v>42</v>
      </c>
      <c r="B82" s="27">
        <v>1</v>
      </c>
      <c r="C82" s="28">
        <v>30000</v>
      </c>
      <c r="D82" s="28">
        <v>15000</v>
      </c>
      <c r="E82" s="23"/>
      <c r="F82" s="23"/>
      <c r="G82" s="43">
        <f>B82-E82</f>
        <v>1</v>
      </c>
      <c r="H82" s="12">
        <f>SUM(C82-F82)</f>
        <v>30000</v>
      </c>
      <c r="I82" s="48">
        <f t="shared" si="6"/>
        <v>2.3846153846153846</v>
      </c>
      <c r="J82" s="48">
        <f t="shared" si="14"/>
        <v>2.34799914347974</v>
      </c>
      <c r="K82" s="48">
        <f>I82+J82</f>
        <v>4.732614528095125</v>
      </c>
      <c r="L82" s="47"/>
    </row>
    <row r="83" spans="1:12" ht="11.25">
      <c r="A83" s="26" t="s">
        <v>33</v>
      </c>
      <c r="B83" s="27">
        <v>11</v>
      </c>
      <c r="C83" s="28">
        <v>133050</v>
      </c>
      <c r="D83" s="28">
        <v>58779</v>
      </c>
      <c r="E83" s="23"/>
      <c r="F83" s="23"/>
      <c r="G83" s="43">
        <f>B83-E83</f>
        <v>11</v>
      </c>
      <c r="H83" s="12">
        <f>SUM(C83-F83)</f>
        <v>133050</v>
      </c>
      <c r="I83" s="48">
        <f t="shared" si="6"/>
        <v>9.307692307692308</v>
      </c>
      <c r="J83" s="48">
        <f t="shared" si="14"/>
        <v>5.2685128037183055</v>
      </c>
      <c r="K83" s="48">
        <f>I83+J83</f>
        <v>14.576205111410614</v>
      </c>
      <c r="L83" s="47">
        <v>1</v>
      </c>
    </row>
    <row r="84" spans="1:12" ht="11.25">
      <c r="A84" s="16" t="s">
        <v>43</v>
      </c>
      <c r="B84" s="10">
        <f>SUM(B85)</f>
        <v>1</v>
      </c>
      <c r="C84" s="19">
        <f>SUM(C85)</f>
        <v>3000</v>
      </c>
      <c r="D84" s="11">
        <f>SUM(D85)</f>
        <v>1420</v>
      </c>
      <c r="E84" s="23"/>
      <c r="F84" s="23"/>
      <c r="G84" s="43"/>
      <c r="H84" s="12"/>
      <c r="I84" s="48"/>
      <c r="J84" s="48"/>
      <c r="K84" s="48"/>
      <c r="L84" s="47"/>
    </row>
    <row r="85" spans="1:12" ht="11.25">
      <c r="A85" s="14" t="s">
        <v>54</v>
      </c>
      <c r="B85" s="13">
        <v>1</v>
      </c>
      <c r="C85" s="12">
        <v>3000</v>
      </c>
      <c r="D85" s="9">
        <v>1420</v>
      </c>
      <c r="E85" s="23"/>
      <c r="F85" s="23"/>
      <c r="G85" s="43">
        <f>B85-E85</f>
        <v>1</v>
      </c>
      <c r="H85" s="12">
        <f>SUM(C85-F85)</f>
        <v>3000</v>
      </c>
      <c r="I85" s="48">
        <f t="shared" si="6"/>
        <v>2.3846153846153846</v>
      </c>
      <c r="J85" s="48">
        <f t="shared" si="14"/>
        <v>1.5827990578277134</v>
      </c>
      <c r="K85" s="48">
        <f>I85+J85</f>
        <v>3.967414442443098</v>
      </c>
      <c r="L85" s="47"/>
    </row>
    <row r="86" spans="1:12" ht="11.25">
      <c r="A86" s="16" t="s">
        <v>38</v>
      </c>
      <c r="B86" s="10">
        <f>SUM(B87)</f>
        <v>3</v>
      </c>
      <c r="C86" s="19">
        <f>SUM(C87)</f>
        <v>15500</v>
      </c>
      <c r="D86" s="11">
        <f>SUM(D87)</f>
        <v>7100</v>
      </c>
      <c r="E86" s="23"/>
      <c r="F86" s="23"/>
      <c r="G86" s="43"/>
      <c r="H86" s="12"/>
      <c r="I86" s="48"/>
      <c r="J86" s="48"/>
      <c r="K86" s="48"/>
      <c r="L86" s="47"/>
    </row>
    <row r="87" spans="1:12" ht="11.25">
      <c r="A87" s="26" t="s">
        <v>69</v>
      </c>
      <c r="B87" s="27">
        <v>3</v>
      </c>
      <c r="C87" s="28">
        <v>15500</v>
      </c>
      <c r="D87" s="28">
        <v>7100</v>
      </c>
      <c r="E87" s="23"/>
      <c r="F87" s="23"/>
      <c r="G87" s="43">
        <f>B87-E87</f>
        <v>3</v>
      </c>
      <c r="H87" s="12">
        <f>SUM(C87-F87)</f>
        <v>15500</v>
      </c>
      <c r="I87" s="48">
        <f aca="true" t="shared" si="15" ref="I87:I104">1+9*(G87-$G$55)/($G$65-$G$55)</f>
        <v>3.769230769230769</v>
      </c>
      <c r="J87" s="48">
        <f t="shared" si="14"/>
        <v>1.9370583567406885</v>
      </c>
      <c r="K87" s="48">
        <f>I87+J87</f>
        <v>5.706289125971457</v>
      </c>
      <c r="L87" s="47"/>
    </row>
    <row r="88" spans="1:12" ht="11.25">
      <c r="A88" s="16" t="s">
        <v>70</v>
      </c>
      <c r="B88" s="10">
        <f>SUM(B89)</f>
        <v>1</v>
      </c>
      <c r="C88" s="19">
        <f>SUM(C89)</f>
        <v>3000</v>
      </c>
      <c r="D88" s="11">
        <f>SUM(D89)</f>
        <v>1500</v>
      </c>
      <c r="E88" s="23"/>
      <c r="F88" s="23"/>
      <c r="G88" s="43"/>
      <c r="H88" s="12"/>
      <c r="I88" s="48"/>
      <c r="J88" s="48"/>
      <c r="K88" s="48"/>
      <c r="L88" s="47"/>
    </row>
    <row r="89" spans="1:12" ht="11.25">
      <c r="A89" s="26" t="s">
        <v>71</v>
      </c>
      <c r="B89" s="27">
        <v>1</v>
      </c>
      <c r="C89" s="28">
        <v>3000</v>
      </c>
      <c r="D89" s="28">
        <v>1500</v>
      </c>
      <c r="E89" s="23"/>
      <c r="F89" s="23"/>
      <c r="G89" s="43">
        <f>B89-E89</f>
        <v>1</v>
      </c>
      <c r="H89" s="12">
        <f>SUM(C89-F89)</f>
        <v>3000</v>
      </c>
      <c r="I89" s="48">
        <f t="shared" si="15"/>
        <v>2.3846153846153846</v>
      </c>
      <c r="J89" s="48">
        <f t="shared" si="14"/>
        <v>1.5827990578277134</v>
      </c>
      <c r="K89" s="48">
        <f>I89+J89</f>
        <v>3.967414442443098</v>
      </c>
      <c r="L89" s="47"/>
    </row>
    <row r="90" spans="1:12" ht="11.25">
      <c r="A90" s="16" t="s">
        <v>85</v>
      </c>
      <c r="B90" s="10">
        <f>SUM(B91)</f>
        <v>2</v>
      </c>
      <c r="C90" s="19">
        <f>SUM(C91)</f>
        <v>30000</v>
      </c>
      <c r="D90" s="11">
        <f>SUM(D91)</f>
        <v>15000</v>
      </c>
      <c r="E90" s="23"/>
      <c r="F90" s="23"/>
      <c r="G90" s="43"/>
      <c r="H90" s="12"/>
      <c r="I90" s="48"/>
      <c r="J90" s="48"/>
      <c r="K90" s="48"/>
      <c r="L90" s="47"/>
    </row>
    <row r="91" spans="1:12" ht="11.25">
      <c r="A91" s="26" t="s">
        <v>86</v>
      </c>
      <c r="B91" s="27">
        <v>2</v>
      </c>
      <c r="C91" s="28">
        <v>30000</v>
      </c>
      <c r="D91" s="28">
        <v>15000</v>
      </c>
      <c r="E91" s="23"/>
      <c r="F91" s="23"/>
      <c r="G91" s="43">
        <f>B91-E91</f>
        <v>2</v>
      </c>
      <c r="H91" s="12">
        <f>SUM(C91-F91)</f>
        <v>30000</v>
      </c>
      <c r="I91" s="48">
        <f t="shared" si="15"/>
        <v>3.076923076923077</v>
      </c>
      <c r="J91" s="48">
        <f t="shared" si="14"/>
        <v>2.34799914347974</v>
      </c>
      <c r="K91" s="48">
        <f>I91+J91</f>
        <v>5.4249222204028165</v>
      </c>
      <c r="L91" s="47"/>
    </row>
    <row r="92" spans="1:12" ht="11.25">
      <c r="A92" s="16" t="s">
        <v>103</v>
      </c>
      <c r="B92" s="10">
        <f>SUM(B93)</f>
        <v>1</v>
      </c>
      <c r="C92" s="19">
        <f>SUM(C93)</f>
        <v>15000</v>
      </c>
      <c r="D92" s="11">
        <f>SUM(D93)</f>
        <v>8735</v>
      </c>
      <c r="E92" s="23"/>
      <c r="F92" s="23"/>
      <c r="G92" s="43"/>
      <c r="H92" s="12"/>
      <c r="I92" s="48"/>
      <c r="J92" s="48"/>
      <c r="K92" s="48"/>
      <c r="L92" s="47"/>
    </row>
    <row r="93" spans="1:12" ht="11.25">
      <c r="A93" s="26" t="s">
        <v>102</v>
      </c>
      <c r="B93" s="27">
        <v>1</v>
      </c>
      <c r="C93" s="28">
        <v>15000</v>
      </c>
      <c r="D93" s="28">
        <v>8735</v>
      </c>
      <c r="E93" s="23"/>
      <c r="F93" s="23"/>
      <c r="G93" s="43">
        <f>B93-E93</f>
        <v>1</v>
      </c>
      <c r="H93" s="12">
        <f>SUM(C93-F93)</f>
        <v>15000</v>
      </c>
      <c r="I93" s="48">
        <f t="shared" si="15"/>
        <v>2.3846153846153846</v>
      </c>
      <c r="J93" s="48">
        <f t="shared" si="14"/>
        <v>1.9228879847841696</v>
      </c>
      <c r="K93" s="48">
        <f>I93+J93</f>
        <v>4.307503369399554</v>
      </c>
      <c r="L93" s="47"/>
    </row>
    <row r="94" spans="1:12" ht="11.25">
      <c r="A94" s="16" t="s">
        <v>105</v>
      </c>
      <c r="B94" s="10">
        <f>SUM(B95)</f>
        <v>1</v>
      </c>
      <c r="C94" s="19">
        <f>SUM(C95)</f>
        <v>13000</v>
      </c>
      <c r="D94" s="11">
        <f>SUM(D95)</f>
        <v>4667</v>
      </c>
      <c r="E94" s="23"/>
      <c r="F94" s="23"/>
      <c r="G94" s="43"/>
      <c r="H94" s="12"/>
      <c r="I94" s="48"/>
      <c r="J94" s="48"/>
      <c r="K94" s="48"/>
      <c r="L94" s="47"/>
    </row>
    <row r="95" spans="1:12" ht="11.25">
      <c r="A95" s="26" t="s">
        <v>104</v>
      </c>
      <c r="B95" s="27">
        <v>1</v>
      </c>
      <c r="C95" s="28">
        <v>13000</v>
      </c>
      <c r="D95" s="28">
        <v>4667</v>
      </c>
      <c r="E95" s="23"/>
      <c r="F95" s="23"/>
      <c r="G95" s="43">
        <f>B95-E95</f>
        <v>1</v>
      </c>
      <c r="H95" s="12">
        <f>SUM(C95-F95)</f>
        <v>13000</v>
      </c>
      <c r="I95" s="48">
        <f t="shared" si="15"/>
        <v>2.3846153846153846</v>
      </c>
      <c r="J95" s="48">
        <f t="shared" si="14"/>
        <v>1.8662064969580934</v>
      </c>
      <c r="K95" s="48">
        <f>I95+J95</f>
        <v>4.2508218815734775</v>
      </c>
      <c r="L95" s="47"/>
    </row>
    <row r="96" spans="1:12" ht="11.25">
      <c r="A96" s="16" t="s">
        <v>106</v>
      </c>
      <c r="B96" s="10">
        <f>SUM(B97:B98)</f>
        <v>2</v>
      </c>
      <c r="C96" s="19">
        <f>SUM(C97:C98)</f>
        <v>27000</v>
      </c>
      <c r="D96" s="11">
        <f>SUM(D97:D98)</f>
        <v>9500</v>
      </c>
      <c r="E96" s="23"/>
      <c r="F96" s="23"/>
      <c r="G96" s="43"/>
      <c r="H96" s="12"/>
      <c r="I96" s="48"/>
      <c r="J96" s="48"/>
      <c r="K96" s="48"/>
      <c r="L96" s="47"/>
    </row>
    <row r="97" spans="1:12" ht="11.25">
      <c r="A97" s="26" t="s">
        <v>31</v>
      </c>
      <c r="B97" s="27">
        <v>1</v>
      </c>
      <c r="C97" s="28">
        <v>18000</v>
      </c>
      <c r="D97" s="28">
        <v>5000</v>
      </c>
      <c r="E97" s="23"/>
      <c r="F97" s="23"/>
      <c r="G97" s="43">
        <f>B97-E97</f>
        <v>1</v>
      </c>
      <c r="H97" s="12">
        <f>SUM(C97-F97)</f>
        <v>18000</v>
      </c>
      <c r="I97" s="48">
        <f t="shared" si="15"/>
        <v>2.3846153846153846</v>
      </c>
      <c r="J97" s="48">
        <f t="shared" si="14"/>
        <v>2.0079102165232836</v>
      </c>
      <c r="K97" s="48">
        <f>I97+J97</f>
        <v>4.392525601138669</v>
      </c>
      <c r="L97" s="47"/>
    </row>
    <row r="98" spans="1:12" ht="11.25">
      <c r="A98" s="26" t="s">
        <v>107</v>
      </c>
      <c r="B98" s="27">
        <v>1</v>
      </c>
      <c r="C98" s="28">
        <v>9000</v>
      </c>
      <c r="D98" s="28">
        <v>4500</v>
      </c>
      <c r="E98" s="23"/>
      <c r="F98" s="23"/>
      <c r="G98" s="43">
        <f>B98-E98</f>
        <v>1</v>
      </c>
      <c r="H98" s="12">
        <f>SUM(C98-F98)</f>
        <v>9000</v>
      </c>
      <c r="I98" s="48">
        <f t="shared" si="15"/>
        <v>2.3846153846153846</v>
      </c>
      <c r="J98" s="48">
        <f t="shared" si="14"/>
        <v>1.7528435213059415</v>
      </c>
      <c r="K98" s="48">
        <f>I98+J98</f>
        <v>4.137458905921326</v>
      </c>
      <c r="L98" s="47"/>
    </row>
    <row r="99" spans="1:12" ht="11.25">
      <c r="A99" s="16" t="s">
        <v>108</v>
      </c>
      <c r="B99" s="10">
        <f>SUM(B100)</f>
        <v>1</v>
      </c>
      <c r="C99" s="19">
        <f>SUM(C100)</f>
        <v>2270</v>
      </c>
      <c r="D99" s="11">
        <f>SUM(D100)</f>
        <v>1135</v>
      </c>
      <c r="E99" s="23"/>
      <c r="F99" s="23"/>
      <c r="G99" s="43"/>
      <c r="H99" s="12"/>
      <c r="I99" s="48"/>
      <c r="J99" s="48"/>
      <c r="K99" s="48"/>
      <c r="L99" s="47"/>
    </row>
    <row r="100" spans="1:12" ht="11.25">
      <c r="A100" s="26" t="s">
        <v>109</v>
      </c>
      <c r="B100" s="27">
        <v>1</v>
      </c>
      <c r="C100" s="28">
        <v>2270</v>
      </c>
      <c r="D100" s="28">
        <v>1135</v>
      </c>
      <c r="E100" s="23"/>
      <c r="F100" s="23"/>
      <c r="G100" s="43">
        <f>B100-E100</f>
        <v>1</v>
      </c>
      <c r="H100" s="12">
        <f>SUM(C100-F100)</f>
        <v>2270</v>
      </c>
      <c r="I100" s="48">
        <f t="shared" si="15"/>
        <v>2.3846153846153846</v>
      </c>
      <c r="J100" s="48">
        <f t="shared" si="14"/>
        <v>1.5621103147711959</v>
      </c>
      <c r="K100" s="48">
        <f>I100+J100</f>
        <v>3.9467256993865805</v>
      </c>
      <c r="L100" s="47"/>
    </row>
    <row r="101" spans="1:12" ht="11.25">
      <c r="A101" s="17" t="s">
        <v>113</v>
      </c>
      <c r="B101" s="10">
        <f>SUM(B102:B104)</f>
        <v>4</v>
      </c>
      <c r="C101" s="19">
        <f>SUM(C102:C104)</f>
        <v>530000</v>
      </c>
      <c r="D101" s="11">
        <f>SUM(D102:D104)</f>
        <v>121500</v>
      </c>
      <c r="E101" s="23"/>
      <c r="F101" s="23"/>
      <c r="G101" s="43"/>
      <c r="H101" s="12"/>
      <c r="I101" s="48"/>
      <c r="J101" s="48"/>
      <c r="K101" s="48"/>
      <c r="L101" s="47"/>
    </row>
    <row r="102" spans="1:12" ht="11.25">
      <c r="A102" s="26" t="s">
        <v>110</v>
      </c>
      <c r="B102" s="27">
        <v>1</v>
      </c>
      <c r="C102" s="28">
        <v>100000</v>
      </c>
      <c r="D102" s="28">
        <v>500</v>
      </c>
      <c r="E102" s="23"/>
      <c r="F102" s="23"/>
      <c r="G102" s="43">
        <f>B102-E102</f>
        <v>1</v>
      </c>
      <c r="H102" s="12">
        <f>SUM(C102-F102)</f>
        <v>100000</v>
      </c>
      <c r="I102" s="48">
        <f t="shared" si="15"/>
        <v>2.3846153846153846</v>
      </c>
      <c r="J102" s="48">
        <f t="shared" si="14"/>
        <v>4.3318512173923995</v>
      </c>
      <c r="K102" s="48">
        <f>I102+J102</f>
        <v>6.716466602007785</v>
      </c>
      <c r="L102" s="47"/>
    </row>
    <row r="103" spans="1:12" ht="11.25">
      <c r="A103" s="26" t="s">
        <v>111</v>
      </c>
      <c r="B103" s="27">
        <v>1</v>
      </c>
      <c r="C103" s="28">
        <v>130000</v>
      </c>
      <c r="D103" s="28">
        <v>21000</v>
      </c>
      <c r="E103" s="23"/>
      <c r="F103" s="23"/>
      <c r="G103" s="43">
        <f>B103-E103</f>
        <v>1</v>
      </c>
      <c r="H103" s="12">
        <f>SUM(C103-F103)</f>
        <v>130000</v>
      </c>
      <c r="I103" s="48">
        <f t="shared" si="15"/>
        <v>2.3846153846153846</v>
      </c>
      <c r="J103" s="48">
        <f t="shared" si="14"/>
        <v>5.18207353478354</v>
      </c>
      <c r="K103" s="48">
        <f>I103+J103</f>
        <v>7.566688919398924</v>
      </c>
      <c r="L103" s="47"/>
    </row>
    <row r="104" spans="1:12" ht="11.25">
      <c r="A104" s="26" t="s">
        <v>112</v>
      </c>
      <c r="B104" s="27">
        <v>2</v>
      </c>
      <c r="C104" s="28">
        <v>300000</v>
      </c>
      <c r="D104" s="28">
        <v>100000</v>
      </c>
      <c r="E104" s="23"/>
      <c r="F104" s="23"/>
      <c r="G104" s="43">
        <f>B104-E104</f>
        <v>2</v>
      </c>
      <c r="H104" s="12">
        <f>SUM(C104-F104)</f>
        <v>300000</v>
      </c>
      <c r="I104" s="48">
        <f t="shared" si="15"/>
        <v>3.076923076923077</v>
      </c>
      <c r="J104" s="48">
        <f t="shared" si="14"/>
        <v>10</v>
      </c>
      <c r="K104" s="48">
        <f>I104+J104</f>
        <v>13.076923076923077</v>
      </c>
      <c r="L104" s="47">
        <v>4</v>
      </c>
    </row>
    <row r="105" spans="1:12" ht="11.25">
      <c r="A105" s="16" t="s">
        <v>90</v>
      </c>
      <c r="B105" s="10"/>
      <c r="C105" s="19"/>
      <c r="D105" s="11"/>
      <c r="E105" s="23"/>
      <c r="F105" s="23"/>
      <c r="G105" s="43"/>
      <c r="H105" s="12"/>
      <c r="I105" s="48"/>
      <c r="J105" s="48"/>
      <c r="K105" s="48"/>
      <c r="L105" s="47"/>
    </row>
    <row r="106" spans="1:12" ht="11.25">
      <c r="A106" s="26" t="s">
        <v>91</v>
      </c>
      <c r="B106" s="27"/>
      <c r="C106" s="28"/>
      <c r="D106" s="28"/>
      <c r="E106" s="23">
        <v>1</v>
      </c>
      <c r="F106" s="23">
        <v>14000</v>
      </c>
      <c r="G106" s="43">
        <f>B106-E106</f>
        <v>-1</v>
      </c>
      <c r="H106" s="12">
        <f>SUM(C106-F106)</f>
        <v>-14000</v>
      </c>
      <c r="I106" s="48">
        <v>0</v>
      </c>
      <c r="J106" s="48">
        <v>0</v>
      </c>
      <c r="K106" s="48">
        <f>I106+J106</f>
        <v>0</v>
      </c>
      <c r="L106" s="47"/>
    </row>
  </sheetData>
  <sheetProtection/>
  <mergeCells count="11">
    <mergeCell ref="K1:K3"/>
    <mergeCell ref="L1:L3"/>
    <mergeCell ref="G1:G3"/>
    <mergeCell ref="H1:H3"/>
    <mergeCell ref="I1:I3"/>
    <mergeCell ref="B1:B3"/>
    <mergeCell ref="C1:C3"/>
    <mergeCell ref="D1:D3"/>
    <mergeCell ref="F1:F3"/>
    <mergeCell ref="E1:E3"/>
    <mergeCell ref="J1:J3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2019-10-02T04:13:44Z</cp:lastPrinted>
  <dcterms:created xsi:type="dcterms:W3CDTF">2016-02-11T09:35:50Z</dcterms:created>
  <dcterms:modified xsi:type="dcterms:W3CDTF">2019-10-02T04:17:41Z</dcterms:modified>
  <cp:category/>
  <cp:version/>
  <cp:contentType/>
  <cp:contentStatus/>
</cp:coreProperties>
</file>