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8195" windowHeight="12015" activeTab="0"/>
  </bookViews>
  <sheets>
    <sheet name="на 31.12.2017" sheetId="1" r:id="rId1"/>
  </sheets>
  <definedNames>
    <definedName name="_xlnm.Print_Titles" localSheetId="0">'на 31.12.2017'!$A:$A,'на 31.12.2017'!$1:$4</definedName>
  </definedNames>
  <calcPr fullCalcOnLoad="1"/>
</workbook>
</file>

<file path=xl/sharedStrings.xml><?xml version="1.0" encoding="utf-8"?>
<sst xmlns="http://schemas.openxmlformats.org/spreadsheetml/2006/main" count="149" uniqueCount="146">
  <si>
    <t>Организация</t>
  </si>
  <si>
    <t>Финансовая организация</t>
  </si>
  <si>
    <t>Заявка.Кредитный инспектор</t>
  </si>
  <si>
    <t>ФРМСП НСО</t>
  </si>
  <si>
    <t>Батура Олеся Валерьевна</t>
  </si>
  <si>
    <t>Ануфриева Ольга Владимировна</t>
  </si>
  <si>
    <t>Промсвязьбанк</t>
  </si>
  <si>
    <t>Головко Константин Викторович</t>
  </si>
  <si>
    <t>Соболева Елена Семеновна</t>
  </si>
  <si>
    <t>Банк ЗЕНИТ</t>
  </si>
  <si>
    <t>Шинкарева Яна Михайловна</t>
  </si>
  <si>
    <t>Подакова Ольга Александровна</t>
  </si>
  <si>
    <t>Суколина Александра Васильевна</t>
  </si>
  <si>
    <t>Мальцев Николай Анатольевич</t>
  </si>
  <si>
    <t>Акцепт</t>
  </si>
  <si>
    <t>Писарева Екатерина Александровна</t>
  </si>
  <si>
    <t>Валеева Галина Александровна</t>
  </si>
  <si>
    <t>Калачева Евгения Геннадьевна</t>
  </si>
  <si>
    <t>Россельхозбанк</t>
  </si>
  <si>
    <t>Швайбович Альберт Алексеевич</t>
  </si>
  <si>
    <t>Сбербанк</t>
  </si>
  <si>
    <t>Новикова Елена Сергеевна</t>
  </si>
  <si>
    <t>Слежакова Татьяна Николаевна</t>
  </si>
  <si>
    <t>Дзюба Екатерина Игоревна</t>
  </si>
  <si>
    <t>Левобережный</t>
  </si>
  <si>
    <t>Замараева Людмила Анатольевна</t>
  </si>
  <si>
    <t>Калашникова Юлия Николаевна</t>
  </si>
  <si>
    <t>Кудрина Юлия Павловна</t>
  </si>
  <si>
    <t>Рубан Наталья Васильевна</t>
  </si>
  <si>
    <t>Казакова (Данченко) Татьяна Владимировна</t>
  </si>
  <si>
    <t>Пятина Екатерина Станиславовна</t>
  </si>
  <si>
    <t>Клишина Олеся Анатольевна</t>
  </si>
  <si>
    <t>Береза Кристина Викторовна</t>
  </si>
  <si>
    <t>Зарипов Дамир Камилович</t>
  </si>
  <si>
    <t>Сумма столбцов 09, 10</t>
  </si>
  <si>
    <t>Места по столбцу 11</t>
  </si>
  <si>
    <t>АК БАРС</t>
  </si>
  <si>
    <t>Кравченко Михаил Сергеевич</t>
  </si>
  <si>
    <t>ВТБ24</t>
  </si>
  <si>
    <t xml:space="preserve">Интеза </t>
  </si>
  <si>
    <t>Российский Капитал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</si>
  <si>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</si>
  <si>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</si>
  <si>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</si>
  <si>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</si>
  <si>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</si>
  <si>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</si>
  <si>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</si>
  <si>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</si>
  <si>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</si>
  <si>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Филиал "Сибирский" Банка ВТБ</t>
  </si>
  <si>
    <t>Гущина Елена Альбертовна</t>
  </si>
  <si>
    <t>Карпова Юлия Викторовна</t>
  </si>
  <si>
    <t>Фомина Юлия Сергеевна</t>
  </si>
  <si>
    <t>Банк Открытие</t>
  </si>
  <si>
    <t>Текутьева Анастасия Викторовна</t>
  </si>
  <si>
    <t>Кульбатов Евгений Денисович</t>
  </si>
  <si>
    <t>Авксентьева Елена Валерьевна</t>
  </si>
  <si>
    <t>Меньшикова Евгения Владимировна</t>
  </si>
  <si>
    <t>Боголейша Татьяна Владимировна</t>
  </si>
  <si>
    <t>Цацура Ксения Вячеславовна</t>
  </si>
  <si>
    <t>Авуева Наталья Викторовна</t>
  </si>
  <si>
    <t>Лакшина Алла Вячеславовна</t>
  </si>
  <si>
    <t>Зубкова Олеся Сергеевна</t>
  </si>
  <si>
    <t>Больде Надежда Николаевна</t>
  </si>
  <si>
    <t>Калинин Дмитрий Валерьевич</t>
  </si>
  <si>
    <t>Лаврова Елена Сергеевна</t>
  </si>
  <si>
    <t>Шлей Юлия Сергеевна</t>
  </si>
  <si>
    <t>ФорБанк</t>
  </si>
  <si>
    <t>Романов Александр Владимирович</t>
  </si>
  <si>
    <t>Сухоруков Дмитрий Александрович</t>
  </si>
  <si>
    <t>Куценко Владимир Викторович</t>
  </si>
  <si>
    <t>Шипилова Ольга Викторовна</t>
  </si>
  <si>
    <t>Росгосстрахбанк</t>
  </si>
  <si>
    <t>Тюренкова Анастасия Александровна</t>
  </si>
  <si>
    <t>Воронкова Ольга Александровна</t>
  </si>
  <si>
    <t>Енина Маргарита Александровна</t>
  </si>
  <si>
    <t>Зырянов Илья Федорович</t>
  </si>
  <si>
    <t>Сапожникова Вероника Михайловна</t>
  </si>
  <si>
    <t>Кирьянов Михаил Андреевич</t>
  </si>
  <si>
    <t>Поддымникова Наталья Александровна</t>
  </si>
  <si>
    <t>Сумин Константин Викторович</t>
  </si>
  <si>
    <t>Супрунова Елена Викторовна</t>
  </si>
  <si>
    <t>Болдырева Ирина Владимировна</t>
  </si>
  <si>
    <t>Войтенко Людмила Александровна</t>
  </si>
  <si>
    <t>Ивануха Ольга Сергеевна</t>
  </si>
  <si>
    <t>Косьяненко Татьяна Леонидовна</t>
  </si>
  <si>
    <t>Кузьмин Павел Евгеньевич</t>
  </si>
  <si>
    <t>Куян Ольга Сергеевна</t>
  </si>
  <si>
    <t>Леонова Наталья Юрьевна</t>
  </si>
  <si>
    <t>Мостовский Никита Константинович</t>
  </si>
  <si>
    <t>Мотченко Валентина Николаевна</t>
  </si>
  <si>
    <t>Нестеренко Ольга Анатольевна</t>
  </si>
  <si>
    <t>Никулин Сергей Владимирович</t>
  </si>
  <si>
    <t>Прецер Юлия Олеговна</t>
  </si>
  <si>
    <t>Семенюк Алексей Владимирович</t>
  </si>
  <si>
    <t>Синюшкин Константин Викторович</t>
  </si>
  <si>
    <t>Титова Екатерина Николаевна</t>
  </si>
  <si>
    <t>Транскапиталбанк</t>
  </si>
  <si>
    <t>Дугарова Ирина Владимировна</t>
  </si>
  <si>
    <t>Санникова Юлия Николаевна</t>
  </si>
  <si>
    <t>Кискина Ксения Викторовна</t>
  </si>
  <si>
    <t>Мамай Елизавета Ивановна</t>
  </si>
  <si>
    <t>Правдин Дмитрий Сергеевич</t>
  </si>
  <si>
    <t>Терехов Александр Владимирович</t>
  </si>
  <si>
    <t>Глинская Мария Владимировна</t>
  </si>
  <si>
    <t>Лоджанская Татьяна Ивановна</t>
  </si>
  <si>
    <t>Надеждина Анна Юрьевна</t>
  </si>
  <si>
    <t>Савинцева Татьяна Геннадьевна</t>
  </si>
  <si>
    <t xml:space="preserve">            Скавронская Анастасия Александровна</t>
  </si>
  <si>
    <t xml:space="preserve">            Блащук Анна Леонидовна</t>
  </si>
  <si>
    <t xml:space="preserve">            Новиченко Оксана Георгиевна</t>
  </si>
  <si>
    <t xml:space="preserve">            Терёхина Елена Владимировна</t>
  </si>
  <si>
    <t>Локо-Банк</t>
  </si>
  <si>
    <t>Левченко Евгения Юрьевна</t>
  </si>
  <si>
    <t>Дедова Арина Сергеевна</t>
  </si>
  <si>
    <t>Забудская Анастасия Сергеевна</t>
  </si>
  <si>
    <t>Каранова Сания Оразаевна</t>
  </si>
  <si>
    <t>Сурова Ксения Сергеевна</t>
  </si>
  <si>
    <t>Еремина Анастасия Валерьевна</t>
  </si>
  <si>
    <t>Гринишина Екатерина Владимировна</t>
  </si>
  <si>
    <t>Курицын Михаил Иванович</t>
  </si>
  <si>
    <t>Яицкий Андрей Алексеевич</t>
  </si>
  <si>
    <t>Гаврилова Юлия Николаевна</t>
  </si>
  <si>
    <t>Новикова Ирина Анатольевна</t>
  </si>
  <si>
    <t>Попова Дарья Олеговна</t>
  </si>
  <si>
    <t>Леонова Наталья Геннадьевна</t>
  </si>
  <si>
    <t>Хара Валерия Георгиевна</t>
  </si>
  <si>
    <t>Чуйко Татьяна Викторовна</t>
  </si>
  <si>
    <t>МСП Банк</t>
  </si>
  <si>
    <t>Дремов Евгений Евгеньевич</t>
  </si>
  <si>
    <t>НООСФЕРА</t>
  </si>
  <si>
    <t>Колодько Оксана Геннадьевна</t>
  </si>
  <si>
    <t>Киселева Светлана Александровна</t>
  </si>
  <si>
    <t>Кравец Олеся Александровна</t>
  </si>
  <si>
    <t>Михайлюк Ирина Вячеславовна</t>
  </si>
  <si>
    <t>Баракина Ксения Александровна</t>
  </si>
  <si>
    <t>Генералова Оксана Юрьевна</t>
  </si>
  <si>
    <t>Налимов Владимир Юрьевич</t>
  </si>
  <si>
    <t>Кабанова Нина Альбертовна</t>
  </si>
  <si>
    <t>Лавров Денис Андреевич</t>
  </si>
  <si>
    <t>Михайленко Станислав Сергеевич</t>
  </si>
  <si>
    <t>Соколова Ярославна Олеговна</t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</si>
  <si>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2i, тыс. руб.</t>
    </r>
  </si>
  <si>
    <t>Жаворонкина Анастасия Александровна</t>
  </si>
  <si>
    <t>Гречнева Наталья Владимировна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</si>
</sst>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р_.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NumberFormat="1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left" vertical="top" wrapText="1" indent="4"/>
    </xf>
    <xf numFmtId="1" fontId="41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1" fontId="42" fillId="33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top" wrapText="1" indent="4"/>
    </xf>
    <xf numFmtId="1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1" fontId="42" fillId="0" borderId="10" xfId="0" applyNumberFormat="1" applyFont="1" applyFill="1" applyBorder="1" applyAlignment="1">
      <alignment horizontal="right" vertical="top"/>
    </xf>
    <xf numFmtId="3" fontId="42" fillId="0" borderId="10" xfId="0" applyNumberFormat="1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2" fontId="41" fillId="35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 horizontal="right" vertical="top"/>
    </xf>
    <xf numFmtId="3" fontId="43" fillId="0" borderId="10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1" fontId="43" fillId="0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right" vertical="top"/>
    </xf>
    <xf numFmtId="1" fontId="42" fillId="0" borderId="10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41" fillId="33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right" vertical="top"/>
    </xf>
    <xf numFmtId="165" fontId="8" fillId="0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36.7109375" style="4" customWidth="1"/>
    <col min="2" max="2" width="5.28125" style="4" customWidth="1"/>
    <col min="3" max="3" width="18.421875" style="61" customWidth="1"/>
    <col min="4" max="4" width="14.28125" style="61" customWidth="1"/>
    <col min="5" max="5" width="6.00390625" style="4" customWidth="1"/>
    <col min="6" max="6" width="11.7109375" style="4" customWidth="1"/>
    <col min="7" max="7" width="5.28125" style="4" customWidth="1"/>
    <col min="8" max="8" width="14.140625" style="61" customWidth="1"/>
    <col min="9" max="9" width="6.421875" style="4" customWidth="1"/>
    <col min="10" max="10" width="7.140625" style="4" customWidth="1"/>
    <col min="11" max="11" width="8.140625" style="4" customWidth="1"/>
    <col min="12" max="12" width="6.140625" style="4" customWidth="1"/>
    <col min="13" max="16384" width="9.140625" style="4" customWidth="1"/>
  </cols>
  <sheetData>
    <row r="1" spans="1:12" ht="35.25" customHeight="1">
      <c r="A1" s="9" t="s">
        <v>0</v>
      </c>
      <c r="B1" s="78" t="s">
        <v>42</v>
      </c>
      <c r="C1" s="79" t="s">
        <v>43</v>
      </c>
      <c r="D1" s="79" t="s">
        <v>44</v>
      </c>
      <c r="E1" s="80" t="s">
        <v>45</v>
      </c>
      <c r="F1" s="80" t="s">
        <v>46</v>
      </c>
      <c r="G1" s="76" t="s">
        <v>47</v>
      </c>
      <c r="H1" s="77" t="s">
        <v>143</v>
      </c>
      <c r="I1" s="75" t="s">
        <v>48</v>
      </c>
      <c r="J1" s="75" t="s">
        <v>49</v>
      </c>
      <c r="K1" s="75" t="s">
        <v>34</v>
      </c>
      <c r="L1" s="75" t="s">
        <v>35</v>
      </c>
    </row>
    <row r="2" spans="1:12" ht="34.5" customHeight="1">
      <c r="A2" s="9" t="s">
        <v>1</v>
      </c>
      <c r="B2" s="78"/>
      <c r="C2" s="79"/>
      <c r="D2" s="79"/>
      <c r="E2" s="80"/>
      <c r="F2" s="80"/>
      <c r="G2" s="76"/>
      <c r="H2" s="77"/>
      <c r="I2" s="75"/>
      <c r="J2" s="75"/>
      <c r="K2" s="75"/>
      <c r="L2" s="75"/>
    </row>
    <row r="3" spans="1:12" ht="51.75" customHeight="1">
      <c r="A3" s="9" t="s">
        <v>2</v>
      </c>
      <c r="B3" s="78"/>
      <c r="C3" s="79"/>
      <c r="D3" s="79"/>
      <c r="E3" s="80"/>
      <c r="F3" s="80"/>
      <c r="G3" s="76"/>
      <c r="H3" s="77"/>
      <c r="I3" s="75"/>
      <c r="J3" s="75"/>
      <c r="K3" s="75"/>
      <c r="L3" s="75"/>
    </row>
    <row r="4" spans="1:12" ht="18" customHeight="1">
      <c r="A4" s="10">
        <v>1</v>
      </c>
      <c r="B4" s="10">
        <v>2</v>
      </c>
      <c r="C4" s="60">
        <v>3</v>
      </c>
      <c r="D4" s="60">
        <v>4</v>
      </c>
      <c r="E4" s="10">
        <v>5</v>
      </c>
      <c r="F4" s="10">
        <v>6</v>
      </c>
      <c r="G4" s="38">
        <v>7</v>
      </c>
      <c r="H4" s="65">
        <v>8</v>
      </c>
      <c r="I4" s="2">
        <v>9</v>
      </c>
      <c r="J4" s="2">
        <v>10</v>
      </c>
      <c r="K4" s="2">
        <v>11</v>
      </c>
      <c r="L4" s="3"/>
    </row>
    <row r="5" spans="1:12" ht="17.25" customHeight="1">
      <c r="A5" s="9" t="s">
        <v>3</v>
      </c>
      <c r="B5" s="11">
        <f>SUM(B6,B10,B20,B33,B65,B89,B86,B92,B108,B113,B118,B121,B124,B131,B126,B129,B133,B136,B138)</f>
        <v>316</v>
      </c>
      <c r="C5" s="73">
        <v>2907.4</v>
      </c>
      <c r="D5" s="73">
        <v>6380.9</v>
      </c>
      <c r="E5" s="39"/>
      <c r="F5" s="74"/>
      <c r="G5" s="28"/>
      <c r="H5" s="20"/>
      <c r="I5" s="5"/>
      <c r="J5" s="5"/>
      <c r="K5" s="5"/>
      <c r="L5" s="6"/>
    </row>
    <row r="6" spans="1:12" ht="11.25">
      <c r="A6" s="33" t="s">
        <v>50</v>
      </c>
      <c r="B6" s="12">
        <v>19</v>
      </c>
      <c r="C6" s="13">
        <f>SUM(C7:C9)</f>
        <v>108492.9</v>
      </c>
      <c r="D6" s="13">
        <f>SUM(D7:D9)</f>
        <v>237367</v>
      </c>
      <c r="E6" s="14"/>
      <c r="F6" s="66"/>
      <c r="G6" s="28"/>
      <c r="H6" s="20"/>
      <c r="I6" s="5"/>
      <c r="J6" s="5"/>
      <c r="K6" s="5"/>
      <c r="L6" s="6"/>
    </row>
    <row r="7" spans="1:12" ht="11.25">
      <c r="A7" s="15" t="s">
        <v>7</v>
      </c>
      <c r="B7" s="16">
        <v>10</v>
      </c>
      <c r="C7" s="17">
        <v>78542.9</v>
      </c>
      <c r="D7" s="17">
        <v>146080</v>
      </c>
      <c r="E7" s="11">
        <v>1</v>
      </c>
      <c r="F7" s="67">
        <v>11397.381</v>
      </c>
      <c r="G7" s="39">
        <f aca="true" t="shared" si="0" ref="G7:H9">B7-E7</f>
        <v>9</v>
      </c>
      <c r="H7" s="20">
        <f t="shared" si="0"/>
        <v>67145.519</v>
      </c>
      <c r="I7" s="7">
        <f aca="true" t="shared" si="1" ref="I7:I19">1+(9*(G7-1)/($G$120-1))</f>
        <v>6.142857142857143</v>
      </c>
      <c r="J7" s="8">
        <f>1+(9*(H7-$H$73)/($H$120-$H$73))</f>
        <v>3.720635154876234</v>
      </c>
      <c r="K7" s="22">
        <f>SUM(I7:J7)</f>
        <v>9.863492297733377</v>
      </c>
      <c r="L7" s="6"/>
    </row>
    <row r="8" spans="1:12" ht="11.25">
      <c r="A8" s="23" t="s">
        <v>101</v>
      </c>
      <c r="B8" s="16">
        <v>3</v>
      </c>
      <c r="C8" s="17">
        <v>11850</v>
      </c>
      <c r="D8" s="17">
        <v>21500</v>
      </c>
      <c r="E8" s="11"/>
      <c r="F8" s="67"/>
      <c r="G8" s="39">
        <f t="shared" si="0"/>
        <v>3</v>
      </c>
      <c r="H8" s="20">
        <f t="shared" si="0"/>
        <v>11850</v>
      </c>
      <c r="I8" s="7">
        <f t="shared" si="1"/>
        <v>2.2857142857142856</v>
      </c>
      <c r="J8" s="8">
        <f>1+(9*(H8-$H$73)/($H$120-$H$73))</f>
        <v>1.476802380630326</v>
      </c>
      <c r="K8" s="8">
        <f>SUM(I8:J8)</f>
        <v>3.7625166663446117</v>
      </c>
      <c r="L8" s="6"/>
    </row>
    <row r="9" spans="1:12" ht="11.25">
      <c r="A9" s="23" t="s">
        <v>102</v>
      </c>
      <c r="B9" s="16">
        <v>6</v>
      </c>
      <c r="C9" s="17">
        <v>18100</v>
      </c>
      <c r="D9" s="17">
        <v>69787</v>
      </c>
      <c r="E9" s="11"/>
      <c r="F9" s="67"/>
      <c r="G9" s="39">
        <f t="shared" si="0"/>
        <v>6</v>
      </c>
      <c r="H9" s="20">
        <f t="shared" si="0"/>
        <v>18100</v>
      </c>
      <c r="I9" s="7">
        <f t="shared" si="1"/>
        <v>4.214285714285714</v>
      </c>
      <c r="J9" s="8">
        <f>1+(9*(H9-$H$73)/($H$120-$H$73))</f>
        <v>1.7304206681996483</v>
      </c>
      <c r="K9" s="8">
        <f>SUM(I9:J9)</f>
        <v>5.9447063824853625</v>
      </c>
      <c r="L9" s="6"/>
    </row>
    <row r="10" spans="1:12" ht="11.25">
      <c r="A10" s="33" t="s">
        <v>14</v>
      </c>
      <c r="B10" s="12">
        <v>28</v>
      </c>
      <c r="C10" s="13">
        <f>SUM(C11:C19)</f>
        <v>149639.41700000002</v>
      </c>
      <c r="D10" s="13">
        <f>SUM(D11:D19)</f>
        <v>285775</v>
      </c>
      <c r="E10" s="14"/>
      <c r="F10" s="68"/>
      <c r="G10" s="39"/>
      <c r="H10" s="20"/>
      <c r="I10" s="7"/>
      <c r="J10" s="8"/>
      <c r="K10" s="8"/>
      <c r="L10" s="6"/>
    </row>
    <row r="11" spans="1:12" ht="11.25">
      <c r="A11" s="15" t="s">
        <v>16</v>
      </c>
      <c r="B11" s="16">
        <v>2</v>
      </c>
      <c r="C11" s="17">
        <v>430</v>
      </c>
      <c r="D11" s="17">
        <v>2000</v>
      </c>
      <c r="E11" s="11"/>
      <c r="F11" s="67"/>
      <c r="G11" s="39">
        <f aca="true" t="shared" si="2" ref="G11:G72">B11-E11</f>
        <v>2</v>
      </c>
      <c r="H11" s="20">
        <f aca="true" t="shared" si="3" ref="H11:H74">C11-F11</f>
        <v>430</v>
      </c>
      <c r="I11" s="7">
        <f t="shared" si="1"/>
        <v>1.6428571428571428</v>
      </c>
      <c r="J11" s="8">
        <f aca="true" t="shared" si="4" ref="J11:J19">1+(9*(H11-$H$73)/($H$120-$H$73))</f>
        <v>1.01339104558366</v>
      </c>
      <c r="K11" s="8">
        <f>SUM(I11:J11)</f>
        <v>2.656248188440803</v>
      </c>
      <c r="L11" s="6"/>
    </row>
    <row r="12" spans="1:12" ht="11.25">
      <c r="A12" s="15" t="s">
        <v>75</v>
      </c>
      <c r="B12" s="16">
        <v>1</v>
      </c>
      <c r="C12" s="17">
        <v>50760</v>
      </c>
      <c r="D12" s="17">
        <v>84600</v>
      </c>
      <c r="E12" s="11"/>
      <c r="F12" s="67"/>
      <c r="G12" s="39">
        <f t="shared" si="2"/>
        <v>1</v>
      </c>
      <c r="H12" s="20">
        <f t="shared" si="3"/>
        <v>50760</v>
      </c>
      <c r="I12" s="7">
        <f t="shared" si="1"/>
        <v>1</v>
      </c>
      <c r="J12" s="8">
        <f t="shared" si="4"/>
        <v>3.055728391721899</v>
      </c>
      <c r="K12" s="8">
        <f aca="true" t="shared" si="5" ref="K12:K19">SUM(I12:J12)</f>
        <v>4.0557283917219</v>
      </c>
      <c r="L12" s="6"/>
    </row>
    <row r="13" spans="1:12" ht="11.25">
      <c r="A13" s="15" t="s">
        <v>17</v>
      </c>
      <c r="B13" s="16">
        <v>4</v>
      </c>
      <c r="C13" s="17">
        <v>14857</v>
      </c>
      <c r="D13" s="17">
        <v>36231</v>
      </c>
      <c r="E13" s="11"/>
      <c r="F13" s="67"/>
      <c r="G13" s="39">
        <f t="shared" si="2"/>
        <v>4</v>
      </c>
      <c r="H13" s="20">
        <f t="shared" si="3"/>
        <v>14857</v>
      </c>
      <c r="I13" s="7">
        <f t="shared" si="1"/>
        <v>2.928571428571429</v>
      </c>
      <c r="J13" s="8">
        <f t="shared" si="4"/>
        <v>1.5988232111456784</v>
      </c>
      <c r="K13" s="8">
        <f t="shared" si="5"/>
        <v>4.527394639717107</v>
      </c>
      <c r="L13" s="6"/>
    </row>
    <row r="14" spans="1:12" ht="11.25">
      <c r="A14" s="15" t="s">
        <v>76</v>
      </c>
      <c r="B14" s="16">
        <v>3</v>
      </c>
      <c r="C14" s="17">
        <v>10224</v>
      </c>
      <c r="D14" s="17">
        <v>19200</v>
      </c>
      <c r="E14" s="11"/>
      <c r="F14" s="67"/>
      <c r="G14" s="39">
        <f t="shared" si="2"/>
        <v>3</v>
      </c>
      <c r="H14" s="20">
        <f t="shared" si="3"/>
        <v>10224</v>
      </c>
      <c r="I14" s="7">
        <f t="shared" si="1"/>
        <v>2.2857142857142856</v>
      </c>
      <c r="J14" s="8">
        <f t="shared" si="4"/>
        <v>1.4108210469362912</v>
      </c>
      <c r="K14" s="8">
        <f t="shared" si="5"/>
        <v>3.6965353326505768</v>
      </c>
      <c r="L14" s="6"/>
    </row>
    <row r="15" spans="1:12" ht="11.25">
      <c r="A15" s="15" t="s">
        <v>77</v>
      </c>
      <c r="B15" s="16">
        <v>9</v>
      </c>
      <c r="C15" s="17">
        <v>16511</v>
      </c>
      <c r="D15" s="17">
        <v>41704</v>
      </c>
      <c r="E15" s="11"/>
      <c r="F15" s="67"/>
      <c r="G15" s="39">
        <f t="shared" si="2"/>
        <v>9</v>
      </c>
      <c r="H15" s="20">
        <f t="shared" si="3"/>
        <v>16511</v>
      </c>
      <c r="I15" s="7">
        <f t="shared" si="1"/>
        <v>6.142857142857143</v>
      </c>
      <c r="J15" s="8">
        <f t="shared" si="4"/>
        <v>1.6659407547680238</v>
      </c>
      <c r="K15" s="8">
        <f t="shared" si="5"/>
        <v>7.808797897625167</v>
      </c>
      <c r="L15" s="6"/>
    </row>
    <row r="16" spans="1:12" ht="11.25">
      <c r="A16" s="15" t="s">
        <v>114</v>
      </c>
      <c r="B16" s="16">
        <v>4</v>
      </c>
      <c r="C16" s="17">
        <v>4535</v>
      </c>
      <c r="D16" s="17">
        <v>13840</v>
      </c>
      <c r="E16" s="26"/>
      <c r="F16" s="67"/>
      <c r="G16" s="39">
        <f t="shared" si="2"/>
        <v>4</v>
      </c>
      <c r="H16" s="20">
        <f t="shared" si="3"/>
        <v>4535</v>
      </c>
      <c r="I16" s="7">
        <f t="shared" si="1"/>
        <v>2.928571428571429</v>
      </c>
      <c r="J16" s="8">
        <f t="shared" si="4"/>
        <v>1.179967536859191</v>
      </c>
      <c r="K16" s="8">
        <f t="shared" si="5"/>
        <v>4.10853896543062</v>
      </c>
      <c r="L16" s="6"/>
    </row>
    <row r="17" spans="1:12" ht="11.25">
      <c r="A17" s="15" t="s">
        <v>78</v>
      </c>
      <c r="B17" s="16">
        <v>2</v>
      </c>
      <c r="C17" s="17">
        <v>2702.417</v>
      </c>
      <c r="D17" s="17">
        <v>5700</v>
      </c>
      <c r="E17" s="11"/>
      <c r="F17" s="67"/>
      <c r="G17" s="39">
        <f t="shared" si="2"/>
        <v>2</v>
      </c>
      <c r="H17" s="20">
        <f t="shared" si="3"/>
        <v>2702.417</v>
      </c>
      <c r="I17" s="7">
        <f t="shared" si="1"/>
        <v>1.6428571428571428</v>
      </c>
      <c r="J17" s="8">
        <f t="shared" si="4"/>
        <v>1.1056032868930068</v>
      </c>
      <c r="K17" s="8">
        <f t="shared" si="5"/>
        <v>2.74846042975015</v>
      </c>
      <c r="L17" s="6"/>
    </row>
    <row r="18" spans="1:12" ht="11.25">
      <c r="A18" s="15" t="s">
        <v>122</v>
      </c>
      <c r="B18" s="16">
        <v>1</v>
      </c>
      <c r="C18" s="17">
        <v>21000</v>
      </c>
      <c r="D18" s="17">
        <v>35000</v>
      </c>
      <c r="E18" s="11"/>
      <c r="F18" s="67"/>
      <c r="G18" s="39">
        <f t="shared" si="2"/>
        <v>1</v>
      </c>
      <c r="H18" s="20">
        <f t="shared" si="3"/>
        <v>21000</v>
      </c>
      <c r="I18" s="7">
        <f t="shared" si="1"/>
        <v>1</v>
      </c>
      <c r="J18" s="8">
        <f t="shared" si="4"/>
        <v>1.8480995536318139</v>
      </c>
      <c r="K18" s="8">
        <f t="shared" si="5"/>
        <v>2.8480995536318137</v>
      </c>
      <c r="L18" s="6"/>
    </row>
    <row r="19" spans="1:12" ht="11.25">
      <c r="A19" s="23" t="s">
        <v>15</v>
      </c>
      <c r="B19" s="24">
        <v>2</v>
      </c>
      <c r="C19" s="25">
        <v>28620</v>
      </c>
      <c r="D19" s="25">
        <v>47500</v>
      </c>
      <c r="E19" s="26"/>
      <c r="F19" s="67"/>
      <c r="G19" s="39">
        <f t="shared" si="2"/>
        <v>2</v>
      </c>
      <c r="H19" s="20">
        <f t="shared" si="3"/>
        <v>28620</v>
      </c>
      <c r="I19" s="7">
        <f t="shared" si="1"/>
        <v>1.6428571428571428</v>
      </c>
      <c r="J19" s="8">
        <f t="shared" si="4"/>
        <v>2.157310969836332</v>
      </c>
      <c r="K19" s="8">
        <f t="shared" si="5"/>
        <v>3.8001681126934748</v>
      </c>
      <c r="L19" s="6"/>
    </row>
    <row r="20" spans="1:12" ht="11.25">
      <c r="A20" s="33" t="s">
        <v>18</v>
      </c>
      <c r="B20" s="12">
        <v>16</v>
      </c>
      <c r="C20" s="13">
        <f>SUM(C21:C32)</f>
        <v>184495</v>
      </c>
      <c r="D20" s="13">
        <f>SUM(D21:D32)</f>
        <v>410100</v>
      </c>
      <c r="E20" s="14"/>
      <c r="F20" s="68"/>
      <c r="G20" s="39"/>
      <c r="H20" s="20"/>
      <c r="I20" s="7"/>
      <c r="J20" s="8"/>
      <c r="K20" s="8"/>
      <c r="L20" s="6"/>
    </row>
    <row r="21" spans="1:12" ht="11.25">
      <c r="A21" s="15" t="s">
        <v>32</v>
      </c>
      <c r="B21" s="16">
        <v>2</v>
      </c>
      <c r="C21" s="17">
        <v>28100</v>
      </c>
      <c r="D21" s="17">
        <v>81900</v>
      </c>
      <c r="E21" s="11"/>
      <c r="F21" s="67"/>
      <c r="G21" s="39">
        <f t="shared" si="2"/>
        <v>2</v>
      </c>
      <c r="H21" s="20">
        <f t="shared" si="3"/>
        <v>28100</v>
      </c>
      <c r="I21" s="7">
        <f>1+(9*(G21-1)/($G$120-1))</f>
        <v>1.6428571428571428</v>
      </c>
      <c r="J21" s="8">
        <f aca="true" t="shared" si="6" ref="J21:J32">1+(9*(H21-$H$73)/($H$120-$H$73))</f>
        <v>2.136209928310564</v>
      </c>
      <c r="K21" s="8">
        <f>SUM(I21:J21)</f>
        <v>3.779067071167707</v>
      </c>
      <c r="L21" s="6"/>
    </row>
    <row r="22" spans="1:12" ht="11.25">
      <c r="A22" s="15" t="s">
        <v>79</v>
      </c>
      <c r="B22" s="16">
        <v>2</v>
      </c>
      <c r="C22" s="17">
        <v>15840</v>
      </c>
      <c r="D22" s="17">
        <v>26400</v>
      </c>
      <c r="E22" s="11"/>
      <c r="F22" s="67"/>
      <c r="G22" s="39">
        <f t="shared" si="2"/>
        <v>2</v>
      </c>
      <c r="H22" s="20">
        <f t="shared" si="3"/>
        <v>15840</v>
      </c>
      <c r="I22" s="7">
        <f>1+(9*(G22-1)/($G$120-1))</f>
        <v>1.6428571428571428</v>
      </c>
      <c r="J22" s="8">
        <f t="shared" si="6"/>
        <v>1.6387122954145814</v>
      </c>
      <c r="K22" s="8">
        <f aca="true" t="shared" si="7" ref="K22:K32">SUM(I22:J22)</f>
        <v>3.281569438271724</v>
      </c>
      <c r="L22" s="6"/>
    </row>
    <row r="23" spans="1:12" ht="11.25">
      <c r="A23" s="15" t="s">
        <v>134</v>
      </c>
      <c r="B23" s="16">
        <v>2</v>
      </c>
      <c r="C23" s="17">
        <v>4000</v>
      </c>
      <c r="D23" s="17">
        <v>8000</v>
      </c>
      <c r="E23" s="11">
        <v>1</v>
      </c>
      <c r="F23" s="67">
        <v>24047.616</v>
      </c>
      <c r="G23" s="39">
        <f t="shared" si="2"/>
        <v>1</v>
      </c>
      <c r="H23" s="20">
        <f t="shared" si="3"/>
        <v>-20047.616</v>
      </c>
      <c r="I23" s="7">
        <f>1+(9*(G23-1)/($G$120-1))</f>
        <v>1</v>
      </c>
      <c r="J23" s="8">
        <f t="shared" si="6"/>
        <v>0.18243138103611511</v>
      </c>
      <c r="K23" s="8">
        <f t="shared" si="7"/>
        <v>1.1824313810361151</v>
      </c>
      <c r="L23" s="6"/>
    </row>
    <row r="24" spans="1:12" ht="11.25">
      <c r="A24" s="15" t="s">
        <v>139</v>
      </c>
      <c r="B24" s="16">
        <v>0</v>
      </c>
      <c r="C24" s="17">
        <v>0</v>
      </c>
      <c r="D24" s="17">
        <v>0</v>
      </c>
      <c r="E24" s="32">
        <v>1</v>
      </c>
      <c r="F24" s="67">
        <v>519.166</v>
      </c>
      <c r="G24" s="39">
        <f t="shared" si="2"/>
        <v>-1</v>
      </c>
      <c r="H24" s="20">
        <f t="shared" si="3"/>
        <v>-519.166</v>
      </c>
      <c r="I24" s="7">
        <f>1+(9*(G24-1)/($G$120-1))</f>
        <v>-0.2857142857142858</v>
      </c>
      <c r="J24" s="8">
        <f t="shared" si="6"/>
        <v>0.9748749086974164</v>
      </c>
      <c r="K24" s="8">
        <f t="shared" si="7"/>
        <v>0.6891606229831306</v>
      </c>
      <c r="L24" s="6"/>
    </row>
    <row r="25" spans="1:12" ht="11.25">
      <c r="A25" s="15" t="s">
        <v>140</v>
      </c>
      <c r="B25" s="16">
        <v>0</v>
      </c>
      <c r="C25" s="17">
        <v>0</v>
      </c>
      <c r="D25" s="17">
        <v>0</v>
      </c>
      <c r="E25" s="32">
        <v>1</v>
      </c>
      <c r="F25" s="67">
        <v>8479.356</v>
      </c>
      <c r="G25" s="39">
        <f t="shared" si="2"/>
        <v>-1</v>
      </c>
      <c r="H25" s="20">
        <f t="shared" si="3"/>
        <v>-8479.356</v>
      </c>
      <c r="I25" s="7">
        <f>1+(9*(G25-1)/($G$120-1))</f>
        <v>-0.2857142857142858</v>
      </c>
      <c r="J25" s="8">
        <f t="shared" si="6"/>
        <v>0.6518589476531855</v>
      </c>
      <c r="K25" s="8">
        <f t="shared" si="7"/>
        <v>0.3661446619388997</v>
      </c>
      <c r="L25" s="6"/>
    </row>
    <row r="26" spans="1:12" ht="11.25">
      <c r="A26" s="15" t="s">
        <v>141</v>
      </c>
      <c r="B26" s="16">
        <v>0</v>
      </c>
      <c r="C26" s="17">
        <v>0</v>
      </c>
      <c r="D26" s="17">
        <v>0</v>
      </c>
      <c r="E26" s="32">
        <v>2</v>
      </c>
      <c r="F26" s="67">
        <f>3000+7711.758</f>
        <v>10711.758</v>
      </c>
      <c r="G26" s="39">
        <f t="shared" si="2"/>
        <v>-2</v>
      </c>
      <c r="H26" s="20">
        <f t="shared" si="3"/>
        <v>-10711.758</v>
      </c>
      <c r="I26" s="7">
        <v>0</v>
      </c>
      <c r="J26" s="8">
        <f t="shared" si="6"/>
        <v>0.5612704720681726</v>
      </c>
      <c r="K26" s="8">
        <f t="shared" si="7"/>
        <v>0.5612704720681726</v>
      </c>
      <c r="L26" s="6"/>
    </row>
    <row r="27" spans="1:12" ht="11.25">
      <c r="A27" s="15" t="s">
        <v>80</v>
      </c>
      <c r="B27" s="16">
        <v>2</v>
      </c>
      <c r="C27" s="17">
        <v>11200</v>
      </c>
      <c r="D27" s="17">
        <v>16000</v>
      </c>
      <c r="E27" s="11"/>
      <c r="F27" s="67"/>
      <c r="G27" s="39">
        <f t="shared" si="2"/>
        <v>2</v>
      </c>
      <c r="H27" s="20">
        <f t="shared" si="3"/>
        <v>11200</v>
      </c>
      <c r="I27" s="7">
        <f>1+(9*(G27-1)/($G$120-1))</f>
        <v>1.6428571428571428</v>
      </c>
      <c r="J27" s="8">
        <f t="shared" si="6"/>
        <v>1.4504260787231165</v>
      </c>
      <c r="K27" s="8">
        <f t="shared" si="7"/>
        <v>3.0932832215802595</v>
      </c>
      <c r="L27" s="6"/>
    </row>
    <row r="28" spans="1:12" ht="11.25">
      <c r="A28" s="15" t="s">
        <v>82</v>
      </c>
      <c r="B28" s="16">
        <v>2</v>
      </c>
      <c r="C28" s="17">
        <v>39500</v>
      </c>
      <c r="D28" s="17">
        <v>79000</v>
      </c>
      <c r="E28" s="11"/>
      <c r="F28" s="67"/>
      <c r="G28" s="39">
        <f t="shared" si="2"/>
        <v>2</v>
      </c>
      <c r="H28" s="20">
        <f t="shared" si="3"/>
        <v>39500</v>
      </c>
      <c r="I28" s="7">
        <f>1+(9*(G28-1)/($G$120-1))</f>
        <v>1.6428571428571428</v>
      </c>
      <c r="J28" s="8">
        <f t="shared" si="6"/>
        <v>2.5988096848370077</v>
      </c>
      <c r="K28" s="8">
        <f t="shared" si="7"/>
        <v>4.24166682769415</v>
      </c>
      <c r="L28" s="6"/>
    </row>
    <row r="29" spans="1:12" ht="11.25">
      <c r="A29" s="15" t="s">
        <v>121</v>
      </c>
      <c r="B29" s="16">
        <v>0</v>
      </c>
      <c r="C29" s="17">
        <v>0</v>
      </c>
      <c r="D29" s="17">
        <v>0</v>
      </c>
      <c r="E29" s="32">
        <v>1</v>
      </c>
      <c r="F29" s="67">
        <v>4140.5</v>
      </c>
      <c r="G29" s="39">
        <f t="shared" si="2"/>
        <v>-1</v>
      </c>
      <c r="H29" s="20">
        <f t="shared" si="3"/>
        <v>-4140.5</v>
      </c>
      <c r="I29" s="7">
        <f>1+(9*(G29-1)/($G$120-1))</f>
        <v>-0.2857142857142858</v>
      </c>
      <c r="J29" s="8">
        <f t="shared" si="6"/>
        <v>0.8279250642499661</v>
      </c>
      <c r="K29" s="8">
        <f t="shared" si="7"/>
        <v>0.5422107785356803</v>
      </c>
      <c r="L29" s="6"/>
    </row>
    <row r="30" spans="1:12" ht="11.25">
      <c r="A30" s="15" t="s">
        <v>81</v>
      </c>
      <c r="B30" s="16">
        <v>1</v>
      </c>
      <c r="C30" s="17">
        <v>375</v>
      </c>
      <c r="D30" s="17">
        <v>800</v>
      </c>
      <c r="E30" s="11"/>
      <c r="F30" s="67"/>
      <c r="G30" s="39">
        <f t="shared" si="2"/>
        <v>1</v>
      </c>
      <c r="H30" s="20">
        <f t="shared" si="3"/>
        <v>375</v>
      </c>
      <c r="I30" s="7">
        <f>1+(9*(G30-1)/($G$120-1))</f>
        <v>1</v>
      </c>
      <c r="J30" s="8">
        <f t="shared" si="6"/>
        <v>1.0111592046530502</v>
      </c>
      <c r="K30" s="8">
        <f t="shared" si="7"/>
        <v>2.01115920465305</v>
      </c>
      <c r="L30" s="6"/>
    </row>
    <row r="31" spans="1:12" ht="11.25">
      <c r="A31" s="15" t="s">
        <v>19</v>
      </c>
      <c r="B31" s="16">
        <v>5</v>
      </c>
      <c r="C31" s="17">
        <v>85480</v>
      </c>
      <c r="D31" s="17">
        <v>198000</v>
      </c>
      <c r="E31" s="11">
        <v>1</v>
      </c>
      <c r="F31" s="67">
        <v>2270.939</v>
      </c>
      <c r="G31" s="39">
        <f t="shared" si="2"/>
        <v>4</v>
      </c>
      <c r="H31" s="20">
        <f t="shared" si="3"/>
        <v>83209.061</v>
      </c>
      <c r="I31" s="7">
        <f>1+(9*(G31-1)/($G$120-1))</f>
        <v>2.928571428571429</v>
      </c>
      <c r="J31" s="8">
        <f t="shared" si="6"/>
        <v>4.372476437170296</v>
      </c>
      <c r="K31" s="8">
        <f t="shared" si="7"/>
        <v>7.301047865741725</v>
      </c>
      <c r="L31" s="6"/>
    </row>
    <row r="32" spans="1:12" ht="11.25">
      <c r="A32" s="15" t="s">
        <v>69</v>
      </c>
      <c r="B32" s="16">
        <v>0</v>
      </c>
      <c r="C32" s="17">
        <v>0</v>
      </c>
      <c r="D32" s="17">
        <v>0</v>
      </c>
      <c r="E32" s="32">
        <v>2</v>
      </c>
      <c r="F32" s="67">
        <f>2888.332+710.778</f>
        <v>3599.1099999999997</v>
      </c>
      <c r="G32" s="39">
        <f>B32-E32</f>
        <v>-2</v>
      </c>
      <c r="H32" s="20">
        <f t="shared" si="3"/>
        <v>-3599.1099999999997</v>
      </c>
      <c r="I32" s="7">
        <v>0</v>
      </c>
      <c r="J32" s="8">
        <f t="shared" si="6"/>
        <v>0.849894089003111</v>
      </c>
      <c r="K32" s="8">
        <f t="shared" si="7"/>
        <v>0.849894089003111</v>
      </c>
      <c r="L32" s="6"/>
    </row>
    <row r="33" spans="1:12" ht="11.25">
      <c r="A33" s="33" t="s">
        <v>20</v>
      </c>
      <c r="B33" s="12">
        <v>59</v>
      </c>
      <c r="C33" s="13">
        <f>SUM(C34:C64)</f>
        <v>835920.5689999999</v>
      </c>
      <c r="D33" s="13">
        <f>SUM(D34:D64)</f>
        <v>1806131.001</v>
      </c>
      <c r="E33" s="14"/>
      <c r="F33" s="68"/>
      <c r="G33" s="39"/>
      <c r="H33" s="20"/>
      <c r="I33" s="7"/>
      <c r="J33" s="8"/>
      <c r="K33" s="8"/>
      <c r="L33" s="6"/>
    </row>
    <row r="34" spans="1:12" ht="11.25">
      <c r="A34" s="23" t="s">
        <v>57</v>
      </c>
      <c r="B34" s="16">
        <v>1</v>
      </c>
      <c r="C34" s="17">
        <v>5288.2</v>
      </c>
      <c r="D34" s="17">
        <v>10000</v>
      </c>
      <c r="E34" s="11"/>
      <c r="F34" s="67"/>
      <c r="G34" s="39">
        <f t="shared" si="2"/>
        <v>1</v>
      </c>
      <c r="H34" s="20">
        <f t="shared" si="3"/>
        <v>5288.2</v>
      </c>
      <c r="I34" s="7">
        <f aca="true" t="shared" si="8" ref="I34:I64">1+(9*(G34-1)/($G$120-1))</f>
        <v>1</v>
      </c>
      <c r="J34" s="8">
        <f aca="true" t="shared" si="9" ref="J34:J64">1+(9*(H34-$H$73)/($H$120-$H$73))</f>
        <v>1.2105315839307453</v>
      </c>
      <c r="K34" s="8">
        <f>SUM(I34:J34)</f>
        <v>2.210531583930745</v>
      </c>
      <c r="L34" s="6"/>
    </row>
    <row r="35" spans="1:12" ht="11.25">
      <c r="A35" s="23" t="s">
        <v>136</v>
      </c>
      <c r="B35" s="16">
        <v>1</v>
      </c>
      <c r="C35" s="17">
        <v>24000</v>
      </c>
      <c r="D35" s="17">
        <v>40000</v>
      </c>
      <c r="E35" s="11"/>
      <c r="F35" s="67"/>
      <c r="G35" s="39">
        <f t="shared" si="2"/>
        <v>1</v>
      </c>
      <c r="H35" s="20">
        <f t="shared" si="3"/>
        <v>24000</v>
      </c>
      <c r="I35" s="7">
        <f t="shared" si="8"/>
        <v>1</v>
      </c>
      <c r="J35" s="8">
        <f t="shared" si="9"/>
        <v>1.9698363316650886</v>
      </c>
      <c r="K35" s="8">
        <f aca="true" t="shared" si="10" ref="K35:K64">SUM(I35:J35)</f>
        <v>2.9698363316650886</v>
      </c>
      <c r="L35" s="6"/>
    </row>
    <row r="36" spans="1:12" ht="11.25">
      <c r="A36" s="23" t="s">
        <v>137</v>
      </c>
      <c r="B36" s="16">
        <v>1</v>
      </c>
      <c r="C36" s="17">
        <v>4812.85</v>
      </c>
      <c r="D36" s="17">
        <v>9500</v>
      </c>
      <c r="E36" s="11"/>
      <c r="F36" s="67"/>
      <c r="G36" s="39">
        <f t="shared" si="2"/>
        <v>1</v>
      </c>
      <c r="H36" s="20">
        <f t="shared" si="3"/>
        <v>4812.85</v>
      </c>
      <c r="I36" s="7">
        <f t="shared" si="8"/>
        <v>1</v>
      </c>
      <c r="J36" s="8">
        <f t="shared" si="9"/>
        <v>1.191242391451373</v>
      </c>
      <c r="K36" s="8">
        <f t="shared" si="10"/>
        <v>2.191242391451373</v>
      </c>
      <c r="L36" s="6"/>
    </row>
    <row r="37" spans="1:12" ht="11.25">
      <c r="A37" s="23" t="s">
        <v>7</v>
      </c>
      <c r="B37" s="16">
        <v>2</v>
      </c>
      <c r="C37" s="17">
        <v>33000</v>
      </c>
      <c r="D37" s="17">
        <v>60000</v>
      </c>
      <c r="E37" s="11"/>
      <c r="F37" s="67"/>
      <c r="G37" s="39">
        <f t="shared" si="2"/>
        <v>2</v>
      </c>
      <c r="H37" s="20">
        <f t="shared" si="3"/>
        <v>33000</v>
      </c>
      <c r="I37" s="7">
        <f t="shared" si="8"/>
        <v>1.6428571428571428</v>
      </c>
      <c r="J37" s="8">
        <f t="shared" si="9"/>
        <v>2.3350466657649127</v>
      </c>
      <c r="K37" s="8">
        <f t="shared" si="10"/>
        <v>3.9779038086220555</v>
      </c>
      <c r="L37" s="6"/>
    </row>
    <row r="38" spans="1:12" ht="11.25">
      <c r="A38" s="23" t="s">
        <v>145</v>
      </c>
      <c r="B38" s="16">
        <v>2</v>
      </c>
      <c r="C38" s="17">
        <v>4250</v>
      </c>
      <c r="D38" s="17">
        <v>13117.951</v>
      </c>
      <c r="E38" s="11"/>
      <c r="F38" s="67"/>
      <c r="G38" s="39">
        <f t="shared" si="2"/>
        <v>2</v>
      </c>
      <c r="H38" s="20">
        <f t="shared" si="3"/>
        <v>4250</v>
      </c>
      <c r="I38" s="7">
        <f t="shared" si="8"/>
        <v>1.6428571428571428</v>
      </c>
      <c r="J38" s="8">
        <f t="shared" si="9"/>
        <v>1.16840254294603</v>
      </c>
      <c r="K38" s="8">
        <f t="shared" si="10"/>
        <v>2.811259685803173</v>
      </c>
      <c r="L38" s="6"/>
    </row>
    <row r="39" spans="1:12" ht="11.25">
      <c r="A39" s="23" t="s">
        <v>21</v>
      </c>
      <c r="B39" s="16">
        <v>4</v>
      </c>
      <c r="C39" s="17">
        <v>56625</v>
      </c>
      <c r="D39" s="17">
        <v>100250</v>
      </c>
      <c r="E39" s="11"/>
      <c r="F39" s="67"/>
      <c r="G39" s="39">
        <f t="shared" si="2"/>
        <v>4</v>
      </c>
      <c r="H39" s="20">
        <f t="shared" si="3"/>
        <v>56625</v>
      </c>
      <c r="I39" s="7">
        <f t="shared" si="8"/>
        <v>2.928571428571429</v>
      </c>
      <c r="J39" s="8">
        <f t="shared" si="9"/>
        <v>3.293723792776951</v>
      </c>
      <c r="K39" s="8">
        <f t="shared" si="10"/>
        <v>6.22229522134838</v>
      </c>
      <c r="L39" s="6"/>
    </row>
    <row r="40" spans="1:12" ht="11.25">
      <c r="A40" s="23" t="s">
        <v>22</v>
      </c>
      <c r="B40" s="16">
        <v>4</v>
      </c>
      <c r="C40" s="17">
        <v>36000</v>
      </c>
      <c r="D40" s="17">
        <v>54080</v>
      </c>
      <c r="E40" s="11"/>
      <c r="F40" s="67"/>
      <c r="G40" s="39">
        <f t="shared" si="2"/>
        <v>4</v>
      </c>
      <c r="H40" s="20">
        <f t="shared" si="3"/>
        <v>36000</v>
      </c>
      <c r="I40" s="7">
        <f t="shared" si="8"/>
        <v>2.928571428571429</v>
      </c>
      <c r="J40" s="8">
        <f t="shared" si="9"/>
        <v>2.4567834437981872</v>
      </c>
      <c r="K40" s="8">
        <f t="shared" si="10"/>
        <v>5.385354872369616</v>
      </c>
      <c r="L40" s="6"/>
    </row>
    <row r="41" spans="1:12" ht="11.25">
      <c r="A41" s="23" t="s">
        <v>23</v>
      </c>
      <c r="B41" s="16">
        <v>2</v>
      </c>
      <c r="C41" s="17">
        <v>67733</v>
      </c>
      <c r="D41" s="17">
        <v>125000</v>
      </c>
      <c r="E41" s="11"/>
      <c r="F41" s="67"/>
      <c r="G41" s="39">
        <f t="shared" si="2"/>
        <v>2</v>
      </c>
      <c r="H41" s="20">
        <f t="shared" si="3"/>
        <v>67733</v>
      </c>
      <c r="I41" s="7">
        <f t="shared" si="8"/>
        <v>1.6428571428571428</v>
      </c>
      <c r="J41" s="8">
        <f t="shared" si="9"/>
        <v>3.7444745029081563</v>
      </c>
      <c r="K41" s="8">
        <f t="shared" si="10"/>
        <v>5.387331645765299</v>
      </c>
      <c r="L41" s="6"/>
    </row>
    <row r="42" spans="1:12" ht="11.25">
      <c r="A42" s="23" t="s">
        <v>64</v>
      </c>
      <c r="B42" s="16">
        <v>2</v>
      </c>
      <c r="C42" s="17">
        <v>27200</v>
      </c>
      <c r="D42" s="17">
        <v>82000</v>
      </c>
      <c r="E42" s="11"/>
      <c r="F42" s="67"/>
      <c r="G42" s="39">
        <f t="shared" si="2"/>
        <v>2</v>
      </c>
      <c r="H42" s="20">
        <f t="shared" si="3"/>
        <v>27200</v>
      </c>
      <c r="I42" s="7">
        <f t="shared" si="8"/>
        <v>1.6428571428571428</v>
      </c>
      <c r="J42" s="8">
        <f t="shared" si="9"/>
        <v>2.0996888949005816</v>
      </c>
      <c r="K42" s="8">
        <f t="shared" si="10"/>
        <v>3.7425460377577244</v>
      </c>
      <c r="L42" s="6"/>
    </row>
    <row r="43" spans="1:12" ht="11.25">
      <c r="A43" s="23" t="s">
        <v>66</v>
      </c>
      <c r="B43" s="16">
        <v>5</v>
      </c>
      <c r="C43" s="17">
        <v>18093</v>
      </c>
      <c r="D43" s="17">
        <v>38000</v>
      </c>
      <c r="E43" s="11"/>
      <c r="F43" s="67"/>
      <c r="G43" s="39">
        <f t="shared" si="2"/>
        <v>5</v>
      </c>
      <c r="H43" s="20">
        <f t="shared" si="3"/>
        <v>18093</v>
      </c>
      <c r="I43" s="7">
        <f t="shared" si="8"/>
        <v>3.5714285714285716</v>
      </c>
      <c r="J43" s="8">
        <f t="shared" si="9"/>
        <v>1.7301366157175706</v>
      </c>
      <c r="K43" s="8">
        <f t="shared" si="10"/>
        <v>5.301565187146142</v>
      </c>
      <c r="L43" s="6"/>
    </row>
    <row r="44" spans="1:12" ht="11.25">
      <c r="A44" s="23" t="s">
        <v>65</v>
      </c>
      <c r="B44" s="16">
        <v>1</v>
      </c>
      <c r="C44" s="17">
        <v>14000</v>
      </c>
      <c r="D44" s="17">
        <v>20000</v>
      </c>
      <c r="E44" s="11"/>
      <c r="F44" s="67"/>
      <c r="G44" s="39">
        <f t="shared" si="2"/>
        <v>1</v>
      </c>
      <c r="H44" s="20">
        <f t="shared" si="3"/>
        <v>14000</v>
      </c>
      <c r="I44" s="7">
        <f t="shared" si="8"/>
        <v>1</v>
      </c>
      <c r="J44" s="8">
        <f t="shared" si="9"/>
        <v>1.5640470715541728</v>
      </c>
      <c r="K44" s="8">
        <f t="shared" si="10"/>
        <v>2.5640470715541728</v>
      </c>
      <c r="L44" s="6"/>
    </row>
    <row r="45" spans="1:12" ht="11.25">
      <c r="A45" s="23" t="s">
        <v>67</v>
      </c>
      <c r="B45" s="16">
        <v>2</v>
      </c>
      <c r="C45" s="17">
        <v>59500</v>
      </c>
      <c r="D45" s="17">
        <v>130000</v>
      </c>
      <c r="E45" s="11"/>
      <c r="F45" s="67"/>
      <c r="G45" s="39">
        <f t="shared" si="2"/>
        <v>2</v>
      </c>
      <c r="H45" s="20">
        <f t="shared" si="3"/>
        <v>59500</v>
      </c>
      <c r="I45" s="7">
        <f t="shared" si="8"/>
        <v>1.6428571428571428</v>
      </c>
      <c r="J45" s="8">
        <f t="shared" si="9"/>
        <v>3.4103882050588394</v>
      </c>
      <c r="K45" s="8">
        <f t="shared" si="10"/>
        <v>5.053245347915983</v>
      </c>
      <c r="L45" s="6"/>
    </row>
    <row r="46" spans="1:12" ht="11.25">
      <c r="A46" s="23" t="s">
        <v>53</v>
      </c>
      <c r="B46" s="24">
        <v>2</v>
      </c>
      <c r="C46" s="25">
        <v>7846.5</v>
      </c>
      <c r="D46" s="25">
        <v>12740</v>
      </c>
      <c r="E46" s="26"/>
      <c r="F46" s="67"/>
      <c r="G46" s="39">
        <f t="shared" si="2"/>
        <v>2</v>
      </c>
      <c r="H46" s="20">
        <f t="shared" si="3"/>
        <v>7846.5</v>
      </c>
      <c r="I46" s="7">
        <f t="shared" si="8"/>
        <v>1.6428571428571428</v>
      </c>
      <c r="J46" s="8">
        <f t="shared" si="9"/>
        <v>1.3143446503449208</v>
      </c>
      <c r="K46" s="8">
        <f t="shared" si="10"/>
        <v>2.9572017932020636</v>
      </c>
      <c r="L46" s="6"/>
    </row>
    <row r="47" spans="1:12" ht="11.25">
      <c r="A47" s="23" t="s">
        <v>83</v>
      </c>
      <c r="B47" s="24">
        <v>2</v>
      </c>
      <c r="C47" s="25">
        <v>5581</v>
      </c>
      <c r="D47" s="25">
        <v>10000</v>
      </c>
      <c r="E47" s="26"/>
      <c r="F47" s="67"/>
      <c r="G47" s="39">
        <f t="shared" si="2"/>
        <v>2</v>
      </c>
      <c r="H47" s="20">
        <f t="shared" si="3"/>
        <v>5581</v>
      </c>
      <c r="I47" s="7">
        <f t="shared" si="8"/>
        <v>1.6428571428571428</v>
      </c>
      <c r="J47" s="8">
        <f t="shared" si="9"/>
        <v>1.222413093466793</v>
      </c>
      <c r="K47" s="8">
        <f t="shared" si="10"/>
        <v>2.8652702363239357</v>
      </c>
      <c r="L47" s="6"/>
    </row>
    <row r="48" spans="1:12" ht="11.25">
      <c r="A48" s="23" t="s">
        <v>84</v>
      </c>
      <c r="B48" s="24">
        <v>3</v>
      </c>
      <c r="C48" s="25">
        <v>16250</v>
      </c>
      <c r="D48" s="25">
        <v>79000</v>
      </c>
      <c r="E48" s="26"/>
      <c r="F48" s="67"/>
      <c r="G48" s="39">
        <f t="shared" si="2"/>
        <v>3</v>
      </c>
      <c r="H48" s="20">
        <f t="shared" si="3"/>
        <v>16250</v>
      </c>
      <c r="I48" s="7">
        <f t="shared" si="8"/>
        <v>2.2857142857142856</v>
      </c>
      <c r="J48" s="8">
        <f t="shared" si="9"/>
        <v>1.655349655079129</v>
      </c>
      <c r="K48" s="8">
        <f t="shared" si="10"/>
        <v>3.9410639407934145</v>
      </c>
      <c r="L48" s="6"/>
    </row>
    <row r="49" spans="1:12" ht="11.25">
      <c r="A49" s="23" t="s">
        <v>75</v>
      </c>
      <c r="B49" s="24">
        <v>1</v>
      </c>
      <c r="C49" s="25">
        <v>15000</v>
      </c>
      <c r="D49" s="25">
        <v>25000</v>
      </c>
      <c r="E49" s="26"/>
      <c r="F49" s="67"/>
      <c r="G49" s="39">
        <f t="shared" si="2"/>
        <v>1</v>
      </c>
      <c r="H49" s="20">
        <f t="shared" si="3"/>
        <v>15000</v>
      </c>
      <c r="I49" s="7">
        <f t="shared" si="8"/>
        <v>1</v>
      </c>
      <c r="J49" s="8">
        <f t="shared" si="9"/>
        <v>1.6046259975652646</v>
      </c>
      <c r="K49" s="8">
        <f t="shared" si="10"/>
        <v>2.6046259975652646</v>
      </c>
      <c r="L49" s="6"/>
    </row>
    <row r="50" spans="1:12" ht="11.25">
      <c r="A50" s="23" t="s">
        <v>85</v>
      </c>
      <c r="B50" s="16">
        <v>1</v>
      </c>
      <c r="C50" s="17">
        <v>2200</v>
      </c>
      <c r="D50" s="17">
        <v>5000</v>
      </c>
      <c r="E50" s="11"/>
      <c r="F50" s="67"/>
      <c r="G50" s="39">
        <f t="shared" si="2"/>
        <v>1</v>
      </c>
      <c r="H50" s="20">
        <f t="shared" si="3"/>
        <v>2200</v>
      </c>
      <c r="I50" s="7">
        <f t="shared" si="8"/>
        <v>1</v>
      </c>
      <c r="J50" s="8">
        <f t="shared" si="9"/>
        <v>1.0852157446232924</v>
      </c>
      <c r="K50" s="8">
        <f t="shared" si="10"/>
        <v>2.0852157446232926</v>
      </c>
      <c r="L50" s="6"/>
    </row>
    <row r="51" spans="1:12" ht="11.25">
      <c r="A51" s="23" t="s">
        <v>86</v>
      </c>
      <c r="B51" s="16">
        <v>2</v>
      </c>
      <c r="C51" s="17">
        <v>112051.831</v>
      </c>
      <c r="D51" s="17">
        <v>278230</v>
      </c>
      <c r="E51" s="11"/>
      <c r="F51" s="67"/>
      <c r="G51" s="39">
        <f t="shared" si="2"/>
        <v>2</v>
      </c>
      <c r="H51" s="20">
        <f t="shared" si="3"/>
        <v>112051.831</v>
      </c>
      <c r="I51" s="7">
        <f t="shared" si="8"/>
        <v>1.6428571428571428</v>
      </c>
      <c r="J51" s="8">
        <f t="shared" si="9"/>
        <v>5.542885066955228</v>
      </c>
      <c r="K51" s="8">
        <f t="shared" si="10"/>
        <v>7.185742209812371</v>
      </c>
      <c r="L51" s="6"/>
    </row>
    <row r="52" spans="1:12" ht="11.25">
      <c r="A52" s="23" t="s">
        <v>87</v>
      </c>
      <c r="B52" s="16">
        <v>1</v>
      </c>
      <c r="C52" s="17">
        <v>9000</v>
      </c>
      <c r="D52" s="17">
        <v>15000</v>
      </c>
      <c r="E52" s="11"/>
      <c r="F52" s="67"/>
      <c r="G52" s="39">
        <f t="shared" si="2"/>
        <v>1</v>
      </c>
      <c r="H52" s="20">
        <f t="shared" si="3"/>
        <v>9000</v>
      </c>
      <c r="I52" s="7">
        <f t="shared" si="8"/>
        <v>1</v>
      </c>
      <c r="J52" s="8">
        <f t="shared" si="9"/>
        <v>1.361152441498715</v>
      </c>
      <c r="K52" s="8">
        <f t="shared" si="10"/>
        <v>2.361152441498715</v>
      </c>
      <c r="L52" s="6"/>
    </row>
    <row r="53" spans="1:12" ht="11.25">
      <c r="A53" s="23" t="s">
        <v>88</v>
      </c>
      <c r="B53" s="24">
        <v>3</v>
      </c>
      <c r="C53" s="25">
        <v>5003.055</v>
      </c>
      <c r="D53" s="25">
        <v>15518.519</v>
      </c>
      <c r="E53" s="26"/>
      <c r="F53" s="67"/>
      <c r="G53" s="39">
        <f t="shared" si="2"/>
        <v>3</v>
      </c>
      <c r="H53" s="20">
        <f t="shared" si="3"/>
        <v>5003.055</v>
      </c>
      <c r="I53" s="7">
        <f t="shared" si="8"/>
        <v>2.2857142857142856</v>
      </c>
      <c r="J53" s="8">
        <f t="shared" si="9"/>
        <v>1.1989607060733125</v>
      </c>
      <c r="K53" s="8">
        <f t="shared" si="10"/>
        <v>3.484674991787598</v>
      </c>
      <c r="L53" s="6"/>
    </row>
    <row r="54" spans="1:12" ht="11.25">
      <c r="A54" s="23" t="s">
        <v>90</v>
      </c>
      <c r="B54" s="24">
        <v>1</v>
      </c>
      <c r="C54" s="25">
        <v>35000</v>
      </c>
      <c r="D54" s="25">
        <v>50000</v>
      </c>
      <c r="E54" s="26"/>
      <c r="F54" s="67"/>
      <c r="G54" s="39">
        <f t="shared" si="2"/>
        <v>1</v>
      </c>
      <c r="H54" s="20">
        <f t="shared" si="3"/>
        <v>35000</v>
      </c>
      <c r="I54" s="7">
        <f t="shared" si="8"/>
        <v>1</v>
      </c>
      <c r="J54" s="8">
        <f t="shared" si="9"/>
        <v>2.416204517787096</v>
      </c>
      <c r="K54" s="8">
        <f t="shared" si="10"/>
        <v>3.416204517787096</v>
      </c>
      <c r="L54" s="6"/>
    </row>
    <row r="55" spans="1:12" ht="11.25">
      <c r="A55" s="23" t="s">
        <v>91</v>
      </c>
      <c r="B55" s="24">
        <v>1</v>
      </c>
      <c r="C55" s="25">
        <v>8500</v>
      </c>
      <c r="D55" s="25">
        <v>20000</v>
      </c>
      <c r="E55" s="26"/>
      <c r="F55" s="67"/>
      <c r="G55" s="39">
        <f t="shared" si="2"/>
        <v>1</v>
      </c>
      <c r="H55" s="20">
        <f t="shared" si="3"/>
        <v>8500</v>
      </c>
      <c r="I55" s="7">
        <f t="shared" si="8"/>
        <v>1</v>
      </c>
      <c r="J55" s="8">
        <f t="shared" si="9"/>
        <v>1.3408629784931692</v>
      </c>
      <c r="K55" s="8">
        <f t="shared" si="10"/>
        <v>2.340862978493169</v>
      </c>
      <c r="L55" s="6"/>
    </row>
    <row r="56" spans="1:12" ht="11.25">
      <c r="A56" s="23" t="s">
        <v>138</v>
      </c>
      <c r="B56" s="24">
        <v>1</v>
      </c>
      <c r="C56" s="25">
        <v>1500</v>
      </c>
      <c r="D56" s="25">
        <v>3000</v>
      </c>
      <c r="E56" s="26"/>
      <c r="F56" s="67"/>
      <c r="G56" s="39">
        <f t="shared" si="2"/>
        <v>1</v>
      </c>
      <c r="H56" s="20">
        <f t="shared" si="3"/>
        <v>1500</v>
      </c>
      <c r="I56" s="7">
        <f t="shared" si="8"/>
        <v>1</v>
      </c>
      <c r="J56" s="8">
        <f t="shared" si="9"/>
        <v>1.0568104964155283</v>
      </c>
      <c r="K56" s="8">
        <f t="shared" si="10"/>
        <v>2.0568104964155283</v>
      </c>
      <c r="L56" s="6"/>
    </row>
    <row r="57" spans="1:12" ht="11.25">
      <c r="A57" s="23" t="s">
        <v>92</v>
      </c>
      <c r="B57" s="24">
        <v>2</v>
      </c>
      <c r="C57" s="25">
        <v>16249.433</v>
      </c>
      <c r="D57" s="25">
        <v>42324.75</v>
      </c>
      <c r="E57" s="26"/>
      <c r="F57" s="67"/>
      <c r="G57" s="39">
        <f t="shared" si="2"/>
        <v>2</v>
      </c>
      <c r="H57" s="20">
        <f t="shared" si="3"/>
        <v>16249.433</v>
      </c>
      <c r="I57" s="7">
        <f t="shared" si="8"/>
        <v>1.6428571428571428</v>
      </c>
      <c r="J57" s="8">
        <f t="shared" si="9"/>
        <v>1.6553266468280805</v>
      </c>
      <c r="K57" s="8">
        <f t="shared" si="10"/>
        <v>3.2981837896852233</v>
      </c>
      <c r="L57" s="6"/>
    </row>
    <row r="58" spans="1:12" ht="11.25">
      <c r="A58" s="23" t="s">
        <v>93</v>
      </c>
      <c r="B58" s="24">
        <v>1</v>
      </c>
      <c r="C58" s="25">
        <v>1250</v>
      </c>
      <c r="D58" s="25">
        <v>2300</v>
      </c>
      <c r="E58" s="26"/>
      <c r="F58" s="67"/>
      <c r="G58" s="39">
        <f t="shared" si="2"/>
        <v>1</v>
      </c>
      <c r="H58" s="20">
        <f t="shared" si="3"/>
        <v>1250</v>
      </c>
      <c r="I58" s="7">
        <f t="shared" si="8"/>
        <v>1</v>
      </c>
      <c r="J58" s="8">
        <f t="shared" si="9"/>
        <v>1.0466657649127553</v>
      </c>
      <c r="K58" s="8">
        <f t="shared" si="10"/>
        <v>2.0466657649127553</v>
      </c>
      <c r="L58" s="6"/>
    </row>
    <row r="59" spans="1:12" ht="11.25">
      <c r="A59" s="23" t="s">
        <v>89</v>
      </c>
      <c r="B59" s="24">
        <v>1</v>
      </c>
      <c r="C59" s="25">
        <v>10179</v>
      </c>
      <c r="D59" s="25">
        <v>16965</v>
      </c>
      <c r="E59" s="26"/>
      <c r="F59" s="67"/>
      <c r="G59" s="39">
        <f t="shared" si="2"/>
        <v>1</v>
      </c>
      <c r="H59" s="20">
        <f t="shared" si="3"/>
        <v>10179</v>
      </c>
      <c r="I59" s="7">
        <f t="shared" si="8"/>
        <v>1</v>
      </c>
      <c r="J59" s="8">
        <f t="shared" si="9"/>
        <v>1.4089949952657919</v>
      </c>
      <c r="K59" s="8">
        <f t="shared" si="10"/>
        <v>2.408994995265792</v>
      </c>
      <c r="L59" s="6"/>
    </row>
    <row r="60" spans="1:12" ht="11.25">
      <c r="A60" s="23" t="s">
        <v>94</v>
      </c>
      <c r="B60" s="24">
        <v>1</v>
      </c>
      <c r="C60" s="25">
        <v>450</v>
      </c>
      <c r="D60" s="25">
        <v>900</v>
      </c>
      <c r="E60" s="26"/>
      <c r="F60" s="67"/>
      <c r="G60" s="39">
        <f t="shared" si="2"/>
        <v>1</v>
      </c>
      <c r="H60" s="20">
        <f t="shared" si="3"/>
        <v>450</v>
      </c>
      <c r="I60" s="7">
        <f t="shared" si="8"/>
        <v>1</v>
      </c>
      <c r="J60" s="8">
        <f t="shared" si="9"/>
        <v>1.014202624103882</v>
      </c>
      <c r="K60" s="8">
        <f t="shared" si="10"/>
        <v>2.014202624103882</v>
      </c>
      <c r="L60" s="6"/>
    </row>
    <row r="61" spans="1:12" ht="11.25">
      <c r="A61" s="23" t="s">
        <v>95</v>
      </c>
      <c r="B61" s="24">
        <v>1</v>
      </c>
      <c r="C61" s="25">
        <v>83424.7</v>
      </c>
      <c r="D61" s="25">
        <v>147800</v>
      </c>
      <c r="E61" s="26"/>
      <c r="F61" s="67"/>
      <c r="G61" s="39">
        <f t="shared" si="2"/>
        <v>1</v>
      </c>
      <c r="H61" s="20">
        <f t="shared" si="3"/>
        <v>83424.7</v>
      </c>
      <c r="I61" s="7">
        <f t="shared" si="8"/>
        <v>1</v>
      </c>
      <c r="J61" s="8">
        <f t="shared" si="9"/>
        <v>4.381226836196402</v>
      </c>
      <c r="K61" s="8">
        <f t="shared" si="10"/>
        <v>5.381226836196402</v>
      </c>
      <c r="L61" s="6"/>
    </row>
    <row r="62" spans="1:12" ht="11.25">
      <c r="A62" s="23" t="s">
        <v>96</v>
      </c>
      <c r="B62" s="24">
        <v>2</v>
      </c>
      <c r="C62" s="25">
        <v>76000</v>
      </c>
      <c r="D62" s="25">
        <v>246000</v>
      </c>
      <c r="E62" s="26"/>
      <c r="F62" s="67"/>
      <c r="G62" s="39">
        <f t="shared" si="2"/>
        <v>2</v>
      </c>
      <c r="H62" s="20">
        <f t="shared" si="3"/>
        <v>76000</v>
      </c>
      <c r="I62" s="7">
        <f t="shared" si="8"/>
        <v>1.6428571428571428</v>
      </c>
      <c r="J62" s="8">
        <f t="shared" si="9"/>
        <v>4.079940484241851</v>
      </c>
      <c r="K62" s="8">
        <f t="shared" si="10"/>
        <v>5.722797627098993</v>
      </c>
      <c r="L62" s="6"/>
    </row>
    <row r="63" spans="1:12" ht="11.25">
      <c r="A63" s="23" t="s">
        <v>97</v>
      </c>
      <c r="B63" s="24">
        <v>1</v>
      </c>
      <c r="C63" s="25">
        <v>1700</v>
      </c>
      <c r="D63" s="25">
        <v>3400</v>
      </c>
      <c r="E63" s="26"/>
      <c r="F63" s="67"/>
      <c r="G63" s="39">
        <f t="shared" si="2"/>
        <v>1</v>
      </c>
      <c r="H63" s="20">
        <f t="shared" si="3"/>
        <v>1700</v>
      </c>
      <c r="I63" s="7">
        <f t="shared" si="8"/>
        <v>1</v>
      </c>
      <c r="J63" s="8">
        <f t="shared" si="9"/>
        <v>1.0649262816177465</v>
      </c>
      <c r="K63" s="8">
        <f t="shared" si="10"/>
        <v>2.0649262816177467</v>
      </c>
      <c r="L63" s="6"/>
    </row>
    <row r="64" spans="1:12" ht="11.25">
      <c r="A64" s="23" t="s">
        <v>63</v>
      </c>
      <c r="B64" s="16">
        <v>5</v>
      </c>
      <c r="C64" s="17">
        <v>78233</v>
      </c>
      <c r="D64" s="17">
        <v>151004.781</v>
      </c>
      <c r="E64" s="11"/>
      <c r="F64" s="67"/>
      <c r="G64" s="39">
        <f t="shared" si="2"/>
        <v>5</v>
      </c>
      <c r="H64" s="20">
        <f t="shared" si="3"/>
        <v>78233</v>
      </c>
      <c r="I64" s="7">
        <f t="shared" si="8"/>
        <v>3.5714285714285716</v>
      </c>
      <c r="J64" s="8">
        <f t="shared" si="9"/>
        <v>4.170553226024618</v>
      </c>
      <c r="K64" s="8">
        <f t="shared" si="10"/>
        <v>7.741981797453189</v>
      </c>
      <c r="L64" s="6"/>
    </row>
    <row r="65" spans="1:12" ht="11.25">
      <c r="A65" s="33" t="s">
        <v>24</v>
      </c>
      <c r="B65" s="12">
        <v>51</v>
      </c>
      <c r="C65" s="13">
        <f>SUM(C66:C85)</f>
        <v>208459.5</v>
      </c>
      <c r="D65" s="13">
        <f>SUM(D66:D85)</f>
        <v>536532.41</v>
      </c>
      <c r="E65" s="14"/>
      <c r="F65" s="68"/>
      <c r="G65" s="39"/>
      <c r="H65" s="20"/>
      <c r="I65" s="7"/>
      <c r="J65" s="8"/>
      <c r="K65" s="8"/>
      <c r="L65" s="6"/>
    </row>
    <row r="66" spans="1:12" ht="11.25">
      <c r="A66" s="23" t="s">
        <v>61</v>
      </c>
      <c r="B66" s="16">
        <v>1</v>
      </c>
      <c r="C66" s="17">
        <v>25000</v>
      </c>
      <c r="D66" s="17">
        <v>150000</v>
      </c>
      <c r="E66" s="11"/>
      <c r="F66" s="67"/>
      <c r="G66" s="39">
        <f t="shared" si="2"/>
        <v>1</v>
      </c>
      <c r="H66" s="20">
        <f t="shared" si="3"/>
        <v>25000</v>
      </c>
      <c r="I66" s="7">
        <f aca="true" t="shared" si="11" ref="I66:I85">1+(9*(G66-1)/($G$120-1))</f>
        <v>1</v>
      </c>
      <c r="J66" s="8">
        <f aca="true" t="shared" si="12" ref="J66:J85">1+(9*(H66-$H$73)/($H$120-$H$73))</f>
        <v>2.01041525767618</v>
      </c>
      <c r="K66" s="8">
        <f>SUM(I66:J66)</f>
        <v>3.01041525767618</v>
      </c>
      <c r="L66" s="6"/>
    </row>
    <row r="67" spans="1:12" ht="11.25">
      <c r="A67" s="23" t="s">
        <v>119</v>
      </c>
      <c r="B67" s="16">
        <v>3</v>
      </c>
      <c r="C67" s="17">
        <v>8100</v>
      </c>
      <c r="D67" s="17">
        <v>14500</v>
      </c>
      <c r="E67" s="11">
        <v>2</v>
      </c>
      <c r="F67" s="67">
        <f>825.28+343.323</f>
        <v>1168.603</v>
      </c>
      <c r="G67" s="39">
        <f t="shared" si="2"/>
        <v>1</v>
      </c>
      <c r="H67" s="20">
        <f t="shared" si="3"/>
        <v>6931.397</v>
      </c>
      <c r="I67" s="7">
        <f t="shared" si="11"/>
        <v>1</v>
      </c>
      <c r="J67" s="8">
        <f t="shared" si="12"/>
        <v>1.277210753415393</v>
      </c>
      <c r="K67" s="8">
        <f aca="true" t="shared" si="13" ref="K67:K85">SUM(I67:J67)</f>
        <v>2.277210753415393</v>
      </c>
      <c r="L67" s="6"/>
    </row>
    <row r="68" spans="1:12" ht="11.25">
      <c r="A68" s="23" t="s">
        <v>115</v>
      </c>
      <c r="B68" s="16">
        <v>2</v>
      </c>
      <c r="C68" s="17">
        <v>750</v>
      </c>
      <c r="D68" s="17">
        <v>2500</v>
      </c>
      <c r="E68" s="11"/>
      <c r="F68" s="67"/>
      <c r="G68" s="39">
        <f t="shared" si="2"/>
        <v>2</v>
      </c>
      <c r="H68" s="20">
        <f t="shared" si="3"/>
        <v>750</v>
      </c>
      <c r="I68" s="7">
        <f t="shared" si="11"/>
        <v>1.6428571428571428</v>
      </c>
      <c r="J68" s="8">
        <f t="shared" si="12"/>
        <v>1.0263763019072096</v>
      </c>
      <c r="K68" s="8">
        <f t="shared" si="13"/>
        <v>2.6692334447643526</v>
      </c>
      <c r="L68" s="6"/>
    </row>
    <row r="69" spans="1:12" ht="11.25">
      <c r="A69" s="23" t="s">
        <v>144</v>
      </c>
      <c r="B69" s="16">
        <v>1</v>
      </c>
      <c r="C69" s="17">
        <v>3200</v>
      </c>
      <c r="D69" s="17">
        <v>16000</v>
      </c>
      <c r="E69" s="11"/>
      <c r="F69" s="67"/>
      <c r="G69" s="39">
        <f t="shared" si="2"/>
        <v>1</v>
      </c>
      <c r="H69" s="20">
        <f t="shared" si="3"/>
        <v>3200</v>
      </c>
      <c r="I69" s="7">
        <f t="shared" si="11"/>
        <v>1</v>
      </c>
      <c r="J69" s="8">
        <f t="shared" si="12"/>
        <v>1.125794670634384</v>
      </c>
      <c r="K69" s="8">
        <f t="shared" si="13"/>
        <v>2.125794670634384</v>
      </c>
      <c r="L69" s="6"/>
    </row>
    <row r="70" spans="1:12" ht="11.25">
      <c r="A70" s="23" t="s">
        <v>116</v>
      </c>
      <c r="B70" s="16">
        <v>2</v>
      </c>
      <c r="C70" s="17">
        <v>32400</v>
      </c>
      <c r="D70" s="17">
        <v>54000</v>
      </c>
      <c r="E70" s="11"/>
      <c r="F70" s="67"/>
      <c r="G70" s="39">
        <f t="shared" si="2"/>
        <v>2</v>
      </c>
      <c r="H70" s="20">
        <f t="shared" si="3"/>
        <v>32400</v>
      </c>
      <c r="I70" s="7">
        <f t="shared" si="11"/>
        <v>1.6428571428571428</v>
      </c>
      <c r="J70" s="8">
        <f t="shared" si="12"/>
        <v>2.310699310158258</v>
      </c>
      <c r="K70" s="8">
        <f t="shared" si="13"/>
        <v>3.9535564530154006</v>
      </c>
      <c r="L70" s="6"/>
    </row>
    <row r="71" spans="1:12" ht="11.25">
      <c r="A71" s="23" t="s">
        <v>25</v>
      </c>
      <c r="B71" s="16">
        <v>1</v>
      </c>
      <c r="C71" s="17">
        <v>4000</v>
      </c>
      <c r="D71" s="17">
        <v>8000</v>
      </c>
      <c r="E71" s="11"/>
      <c r="F71" s="67"/>
      <c r="G71" s="39">
        <f t="shared" si="2"/>
        <v>1</v>
      </c>
      <c r="H71" s="20">
        <f t="shared" si="3"/>
        <v>4000</v>
      </c>
      <c r="I71" s="7">
        <f t="shared" si="11"/>
        <v>1</v>
      </c>
      <c r="J71" s="8">
        <f t="shared" si="12"/>
        <v>1.1582578114432571</v>
      </c>
      <c r="K71" s="8">
        <f t="shared" si="13"/>
        <v>2.1582578114432573</v>
      </c>
      <c r="L71" s="6"/>
    </row>
    <row r="72" spans="1:12" ht="11.25">
      <c r="A72" s="23" t="s">
        <v>120</v>
      </c>
      <c r="B72" s="16">
        <v>0</v>
      </c>
      <c r="C72" s="25">
        <v>0</v>
      </c>
      <c r="D72" s="25">
        <v>0</v>
      </c>
      <c r="E72" s="32">
        <v>1</v>
      </c>
      <c r="F72" s="67">
        <v>3265.678</v>
      </c>
      <c r="G72" s="39">
        <f t="shared" si="2"/>
        <v>-1</v>
      </c>
      <c r="H72" s="20">
        <f t="shared" si="3"/>
        <v>-3265.678</v>
      </c>
      <c r="I72" s="7">
        <f t="shared" si="11"/>
        <v>-0.2857142857142858</v>
      </c>
      <c r="J72" s="8">
        <f t="shared" si="12"/>
        <v>0.8634244014608413</v>
      </c>
      <c r="K72" s="8">
        <f t="shared" si="13"/>
        <v>0.5777101157465555</v>
      </c>
      <c r="L72" s="37"/>
    </row>
    <row r="73" spans="1:12" ht="11.25">
      <c r="A73" s="23" t="s">
        <v>28</v>
      </c>
      <c r="B73" s="16">
        <v>1</v>
      </c>
      <c r="C73" s="17">
        <v>100</v>
      </c>
      <c r="D73" s="17">
        <v>1500</v>
      </c>
      <c r="E73" s="11"/>
      <c r="F73" s="67"/>
      <c r="G73" s="39">
        <f aca="true" t="shared" si="14" ref="G73:H85">B73-E73</f>
        <v>1</v>
      </c>
      <c r="H73" s="20">
        <f t="shared" si="3"/>
        <v>100</v>
      </c>
      <c r="I73" s="7">
        <f t="shared" si="11"/>
        <v>1</v>
      </c>
      <c r="J73" s="8">
        <f t="shared" si="12"/>
        <v>1</v>
      </c>
      <c r="K73" s="8">
        <f t="shared" si="13"/>
        <v>2</v>
      </c>
      <c r="L73" s="6"/>
    </row>
    <row r="74" spans="1:12" ht="10.5" customHeight="1">
      <c r="A74" s="23" t="s">
        <v>29</v>
      </c>
      <c r="B74" s="16">
        <v>3</v>
      </c>
      <c r="C74" s="17">
        <v>4530</v>
      </c>
      <c r="D74" s="17">
        <v>6800</v>
      </c>
      <c r="E74" s="11">
        <v>2</v>
      </c>
      <c r="F74" s="67">
        <f>251.055+188</f>
        <v>439.055</v>
      </c>
      <c r="G74" s="39">
        <f t="shared" si="14"/>
        <v>1</v>
      </c>
      <c r="H74" s="20">
        <f t="shared" si="3"/>
        <v>4090.945</v>
      </c>
      <c r="I74" s="7">
        <f t="shared" si="11"/>
        <v>1</v>
      </c>
      <c r="J74" s="8">
        <f t="shared" si="12"/>
        <v>1.161948261869336</v>
      </c>
      <c r="K74" s="8">
        <f t="shared" si="13"/>
        <v>2.1619482618693358</v>
      </c>
      <c r="L74" s="1"/>
    </row>
    <row r="75" spans="1:12" ht="10.5" customHeight="1">
      <c r="A75" s="23" t="s">
        <v>26</v>
      </c>
      <c r="B75" s="16">
        <v>4</v>
      </c>
      <c r="C75" s="17">
        <v>21670</v>
      </c>
      <c r="D75" s="17">
        <v>51782.41</v>
      </c>
      <c r="E75" s="11"/>
      <c r="F75" s="67"/>
      <c r="G75" s="39">
        <f t="shared" si="14"/>
        <v>4</v>
      </c>
      <c r="H75" s="20">
        <f t="shared" si="14"/>
        <v>21670</v>
      </c>
      <c r="I75" s="7">
        <f t="shared" si="11"/>
        <v>2.928571428571429</v>
      </c>
      <c r="J75" s="8">
        <f t="shared" si="12"/>
        <v>1.8752874340592451</v>
      </c>
      <c r="K75" s="8">
        <f t="shared" si="13"/>
        <v>4.803858862630674</v>
      </c>
      <c r="L75" s="1"/>
    </row>
    <row r="76" spans="1:12" ht="10.5" customHeight="1">
      <c r="A76" s="23" t="s">
        <v>117</v>
      </c>
      <c r="B76" s="16">
        <v>2</v>
      </c>
      <c r="C76" s="17">
        <v>9400</v>
      </c>
      <c r="D76" s="17">
        <v>19000</v>
      </c>
      <c r="E76" s="11"/>
      <c r="F76" s="67"/>
      <c r="G76" s="39">
        <f t="shared" si="14"/>
        <v>2</v>
      </c>
      <c r="H76" s="20">
        <f t="shared" si="14"/>
        <v>9400</v>
      </c>
      <c r="I76" s="7">
        <f t="shared" si="11"/>
        <v>1.6428571428571428</v>
      </c>
      <c r="J76" s="8">
        <f t="shared" si="12"/>
        <v>1.3773840119031515</v>
      </c>
      <c r="K76" s="8">
        <f t="shared" si="13"/>
        <v>3.0202411547602943</v>
      </c>
      <c r="L76" s="1"/>
    </row>
    <row r="77" spans="1:12" ht="11.25">
      <c r="A77" s="23" t="s">
        <v>31</v>
      </c>
      <c r="B77" s="16">
        <v>10</v>
      </c>
      <c r="C77" s="17">
        <v>20650</v>
      </c>
      <c r="D77" s="17">
        <v>57600</v>
      </c>
      <c r="E77" s="11">
        <v>3</v>
      </c>
      <c r="F77" s="69">
        <f>1396.922+963.787+895.625</f>
        <v>3256.334</v>
      </c>
      <c r="G77" s="39">
        <f t="shared" si="14"/>
        <v>7</v>
      </c>
      <c r="H77" s="20">
        <f t="shared" si="14"/>
        <v>17393.666</v>
      </c>
      <c r="I77" s="7">
        <f t="shared" si="11"/>
        <v>4.857142857142858</v>
      </c>
      <c r="J77" s="8">
        <f t="shared" si="12"/>
        <v>1.7017583930745301</v>
      </c>
      <c r="K77" s="8">
        <f t="shared" si="13"/>
        <v>6.558901250217388</v>
      </c>
      <c r="L77" s="1"/>
    </row>
    <row r="78" spans="1:12" ht="11.25">
      <c r="A78" s="23" t="s">
        <v>52</v>
      </c>
      <c r="B78" s="24">
        <v>3</v>
      </c>
      <c r="C78" s="25">
        <v>3500</v>
      </c>
      <c r="D78" s="25">
        <v>6500</v>
      </c>
      <c r="E78" s="26"/>
      <c r="F78" s="67"/>
      <c r="G78" s="39">
        <f t="shared" si="14"/>
        <v>3</v>
      </c>
      <c r="H78" s="20">
        <f t="shared" si="14"/>
        <v>3500</v>
      </c>
      <c r="I78" s="7">
        <f t="shared" si="11"/>
        <v>2.2857142857142856</v>
      </c>
      <c r="J78" s="8">
        <f t="shared" si="12"/>
        <v>1.1379683484377114</v>
      </c>
      <c r="K78" s="8">
        <f t="shared" si="13"/>
        <v>3.423682634151997</v>
      </c>
      <c r="L78" s="1"/>
    </row>
    <row r="79" spans="1:12" ht="11.25">
      <c r="A79" s="23" t="s">
        <v>27</v>
      </c>
      <c r="B79" s="24">
        <v>2</v>
      </c>
      <c r="C79" s="25">
        <v>49500</v>
      </c>
      <c r="D79" s="25">
        <v>90000</v>
      </c>
      <c r="E79" s="26"/>
      <c r="F79" s="67"/>
      <c r="G79" s="39">
        <f t="shared" si="14"/>
        <v>2</v>
      </c>
      <c r="H79" s="20">
        <f t="shared" si="14"/>
        <v>49500</v>
      </c>
      <c r="I79" s="7">
        <f t="shared" si="11"/>
        <v>1.6428571428571428</v>
      </c>
      <c r="J79" s="8">
        <f t="shared" si="12"/>
        <v>3.0045989449479236</v>
      </c>
      <c r="K79" s="8">
        <f t="shared" si="13"/>
        <v>4.647456087805066</v>
      </c>
      <c r="L79" s="1"/>
    </row>
    <row r="80" spans="1:12" ht="11.25">
      <c r="A80" s="23" t="s">
        <v>30</v>
      </c>
      <c r="B80" s="24">
        <v>8</v>
      </c>
      <c r="C80" s="25">
        <v>12950</v>
      </c>
      <c r="D80" s="25">
        <v>23500</v>
      </c>
      <c r="E80" s="26"/>
      <c r="F80" s="67"/>
      <c r="G80" s="39">
        <f t="shared" si="14"/>
        <v>8</v>
      </c>
      <c r="H80" s="20">
        <f t="shared" si="14"/>
        <v>12950</v>
      </c>
      <c r="I80" s="7">
        <f t="shared" si="11"/>
        <v>5.5</v>
      </c>
      <c r="J80" s="8">
        <f t="shared" si="12"/>
        <v>1.5214391992425267</v>
      </c>
      <c r="K80" s="8">
        <f t="shared" si="13"/>
        <v>7.0214391992425265</v>
      </c>
      <c r="L80" s="1"/>
    </row>
    <row r="81" spans="1:12" ht="11.25">
      <c r="A81" s="23" t="s">
        <v>118</v>
      </c>
      <c r="B81" s="24">
        <v>2</v>
      </c>
      <c r="C81" s="25">
        <v>1450</v>
      </c>
      <c r="D81" s="25">
        <v>3500</v>
      </c>
      <c r="E81" s="26"/>
      <c r="F81" s="67"/>
      <c r="G81" s="39">
        <f t="shared" si="14"/>
        <v>2</v>
      </c>
      <c r="H81" s="20">
        <f t="shared" si="14"/>
        <v>1450</v>
      </c>
      <c r="I81" s="7">
        <f t="shared" si="11"/>
        <v>1.6428571428571428</v>
      </c>
      <c r="J81" s="8">
        <f t="shared" si="12"/>
        <v>1.0547815501149735</v>
      </c>
      <c r="K81" s="8">
        <f t="shared" si="13"/>
        <v>2.6976386929721166</v>
      </c>
      <c r="L81" s="1"/>
    </row>
    <row r="82" spans="1:12" ht="11.25">
      <c r="A82" s="23" t="s">
        <v>126</v>
      </c>
      <c r="B82" s="24">
        <v>1</v>
      </c>
      <c r="C82" s="25">
        <v>8290</v>
      </c>
      <c r="D82" s="25">
        <v>25000</v>
      </c>
      <c r="E82" s="26"/>
      <c r="F82" s="67"/>
      <c r="G82" s="39">
        <f t="shared" si="14"/>
        <v>1</v>
      </c>
      <c r="H82" s="20">
        <f t="shared" si="14"/>
        <v>8290</v>
      </c>
      <c r="I82" s="7">
        <f t="shared" si="11"/>
        <v>1</v>
      </c>
      <c r="J82" s="8">
        <f t="shared" si="12"/>
        <v>1.33234140403084</v>
      </c>
      <c r="K82" s="8">
        <f t="shared" si="13"/>
        <v>2.33234140403084</v>
      </c>
      <c r="L82" s="1"/>
    </row>
    <row r="83" spans="1:12" ht="11.25">
      <c r="A83" s="23" t="s">
        <v>127</v>
      </c>
      <c r="B83" s="24">
        <v>1</v>
      </c>
      <c r="C83" s="25">
        <v>449.5</v>
      </c>
      <c r="D83" s="25">
        <v>800</v>
      </c>
      <c r="E83" s="26"/>
      <c r="F83" s="67"/>
      <c r="G83" s="39">
        <f t="shared" si="14"/>
        <v>1</v>
      </c>
      <c r="H83" s="20">
        <f t="shared" si="14"/>
        <v>449.5</v>
      </c>
      <c r="I83" s="7">
        <f t="shared" si="11"/>
        <v>1</v>
      </c>
      <c r="J83" s="8">
        <f t="shared" si="12"/>
        <v>1.0141823346408765</v>
      </c>
      <c r="K83" s="8">
        <f t="shared" si="13"/>
        <v>2.0141823346408767</v>
      </c>
      <c r="L83" s="1"/>
    </row>
    <row r="84" spans="1:12" ht="11.25">
      <c r="A84" s="23" t="s">
        <v>128</v>
      </c>
      <c r="B84" s="24">
        <v>3</v>
      </c>
      <c r="C84" s="25">
        <v>1520</v>
      </c>
      <c r="D84" s="25">
        <v>3350</v>
      </c>
      <c r="E84" s="26"/>
      <c r="F84" s="67"/>
      <c r="G84" s="39">
        <f t="shared" si="14"/>
        <v>3</v>
      </c>
      <c r="H84" s="20">
        <f t="shared" si="14"/>
        <v>1520</v>
      </c>
      <c r="I84" s="7">
        <f t="shared" si="11"/>
        <v>2.2857142857142856</v>
      </c>
      <c r="J84" s="8">
        <f t="shared" si="12"/>
        <v>1.0576220749357501</v>
      </c>
      <c r="K84" s="8">
        <f t="shared" si="13"/>
        <v>3.343336360650036</v>
      </c>
      <c r="L84" s="1"/>
    </row>
    <row r="85" spans="1:12" ht="11.25">
      <c r="A85" s="23" t="s">
        <v>55</v>
      </c>
      <c r="B85" s="24">
        <v>1</v>
      </c>
      <c r="C85" s="25">
        <v>1000</v>
      </c>
      <c r="D85" s="25">
        <v>2200</v>
      </c>
      <c r="E85" s="26"/>
      <c r="F85" s="67"/>
      <c r="G85" s="39">
        <f t="shared" si="14"/>
        <v>1</v>
      </c>
      <c r="H85" s="20">
        <f t="shared" si="14"/>
        <v>1000</v>
      </c>
      <c r="I85" s="7">
        <f t="shared" si="11"/>
        <v>1</v>
      </c>
      <c r="J85" s="8">
        <f t="shared" si="12"/>
        <v>1.0365210334099824</v>
      </c>
      <c r="K85" s="8">
        <f t="shared" si="13"/>
        <v>2.0365210334099824</v>
      </c>
      <c r="L85" s="1"/>
    </row>
    <row r="86" spans="1:12" ht="11.25">
      <c r="A86" s="34" t="s">
        <v>36</v>
      </c>
      <c r="B86" s="18">
        <v>2</v>
      </c>
      <c r="C86" s="19">
        <f>SUM(C87:C88)</f>
        <v>20969.1</v>
      </c>
      <c r="D86" s="19">
        <f>SUM(D87:D88)</f>
        <v>44756</v>
      </c>
      <c r="E86" s="11"/>
      <c r="F86" s="67"/>
      <c r="G86" s="39"/>
      <c r="H86" s="20"/>
      <c r="I86" s="7"/>
      <c r="J86" s="8"/>
      <c r="K86" s="8"/>
      <c r="L86" s="1"/>
    </row>
    <row r="87" spans="1:12" ht="11.25">
      <c r="A87" s="15" t="s">
        <v>37</v>
      </c>
      <c r="B87" s="16">
        <v>1</v>
      </c>
      <c r="C87" s="17">
        <v>15114.5</v>
      </c>
      <c r="D87" s="17">
        <v>34999</v>
      </c>
      <c r="E87" s="11"/>
      <c r="F87" s="67"/>
      <c r="G87" s="39">
        <f aca="true" t="shared" si="15" ref="G87:G135">B87-E87</f>
        <v>1</v>
      </c>
      <c r="H87" s="20">
        <f aca="true" t="shared" si="16" ref="H87:H132">C87-F87</f>
        <v>15114.5</v>
      </c>
      <c r="I87" s="7">
        <f>1+(9*(G87-1)/($G$120-1))</f>
        <v>1</v>
      </c>
      <c r="J87" s="8">
        <f>1+(9*(H87-$H$73)/($H$120-$H$73))</f>
        <v>1.6092722845935343</v>
      </c>
      <c r="K87" s="8">
        <f aca="true" t="shared" si="17" ref="K87:K139">SUM(I87:J87)</f>
        <v>2.6092722845935343</v>
      </c>
      <c r="L87" s="1"/>
    </row>
    <row r="88" spans="1:12" ht="11.25">
      <c r="A88" s="15" t="s">
        <v>74</v>
      </c>
      <c r="B88" s="16">
        <v>1</v>
      </c>
      <c r="C88" s="17">
        <v>5854.6</v>
      </c>
      <c r="D88" s="17">
        <v>9757</v>
      </c>
      <c r="E88" s="11"/>
      <c r="F88" s="67"/>
      <c r="G88" s="39">
        <f t="shared" si="15"/>
        <v>1</v>
      </c>
      <c r="H88" s="20">
        <f t="shared" si="16"/>
        <v>5854.6</v>
      </c>
      <c r="I88" s="7">
        <f>1+(9*(G88-1)/($G$120-1))</f>
        <v>1</v>
      </c>
      <c r="J88" s="8">
        <f>1+(9*(H88-$H$73)/($H$120-$H$73))</f>
        <v>1.2335154876234276</v>
      </c>
      <c r="K88" s="8">
        <f t="shared" si="17"/>
        <v>2.2335154876234276</v>
      </c>
      <c r="L88" s="1"/>
    </row>
    <row r="89" spans="1:12" ht="11.25">
      <c r="A89" s="34" t="s">
        <v>9</v>
      </c>
      <c r="B89" s="18">
        <v>17</v>
      </c>
      <c r="C89" s="19">
        <f>SUM(C90:C91)</f>
        <v>191120.786</v>
      </c>
      <c r="D89" s="19">
        <f>SUM(D90:D91)</f>
        <v>439801.073</v>
      </c>
      <c r="E89" s="11"/>
      <c r="F89" s="67"/>
      <c r="G89" s="39"/>
      <c r="H89" s="20"/>
      <c r="I89" s="7"/>
      <c r="J89" s="8"/>
      <c r="K89" s="8"/>
      <c r="L89" s="1"/>
    </row>
    <row r="90" spans="1:12" ht="11.25">
      <c r="A90" s="15" t="s">
        <v>33</v>
      </c>
      <c r="B90" s="16">
        <v>7</v>
      </c>
      <c r="C90" s="17">
        <v>46940.786</v>
      </c>
      <c r="D90" s="17">
        <v>95571.073</v>
      </c>
      <c r="E90" s="11"/>
      <c r="F90" s="67"/>
      <c r="G90" s="39">
        <f t="shared" si="15"/>
        <v>7</v>
      </c>
      <c r="H90" s="20">
        <f t="shared" si="16"/>
        <v>46940.786</v>
      </c>
      <c r="I90" s="7">
        <f>1+(9*(G90-1)/($G$120-1))</f>
        <v>4.857142857142858</v>
      </c>
      <c r="J90" s="8">
        <f>1+(9*(H90-$H$73)/($H$120-$H$73))</f>
        <v>2.900748789395374</v>
      </c>
      <c r="K90" s="8">
        <f t="shared" si="17"/>
        <v>7.757891646538232</v>
      </c>
      <c r="L90" s="1"/>
    </row>
    <row r="91" spans="1:12" ht="11.25">
      <c r="A91" s="15" t="s">
        <v>10</v>
      </c>
      <c r="B91" s="16">
        <v>10</v>
      </c>
      <c r="C91" s="20">
        <v>144180</v>
      </c>
      <c r="D91" s="17">
        <v>344230</v>
      </c>
      <c r="E91" s="11"/>
      <c r="F91" s="67"/>
      <c r="G91" s="39">
        <f t="shared" si="15"/>
        <v>10</v>
      </c>
      <c r="H91" s="20">
        <f t="shared" si="16"/>
        <v>144180</v>
      </c>
      <c r="I91" s="7">
        <f>1+(9*(G91-1)/($G$120-1))</f>
        <v>6.785714285714286</v>
      </c>
      <c r="J91" s="8">
        <f>1+(9*(H91-$H$73)/($H$120-$H$73))</f>
        <v>6.846611659678074</v>
      </c>
      <c r="K91" s="42">
        <f t="shared" si="17"/>
        <v>13.63232594539236</v>
      </c>
      <c r="L91" s="50">
        <v>3</v>
      </c>
    </row>
    <row r="92" spans="1:12" ht="11.25">
      <c r="A92" s="34" t="s">
        <v>38</v>
      </c>
      <c r="B92" s="18">
        <v>50</v>
      </c>
      <c r="C92" s="55">
        <f>SUM(C93:C107)</f>
        <v>428878.55299999996</v>
      </c>
      <c r="D92" s="19">
        <f>SUM(D93:D107)</f>
        <v>1053288.452</v>
      </c>
      <c r="E92" s="11"/>
      <c r="F92" s="67"/>
      <c r="G92" s="39"/>
      <c r="H92" s="20"/>
      <c r="I92" s="7"/>
      <c r="J92" s="8"/>
      <c r="K92" s="8"/>
      <c r="L92" s="1"/>
    </row>
    <row r="93" spans="1:12" ht="11.25">
      <c r="A93" s="15" t="s">
        <v>123</v>
      </c>
      <c r="B93" s="16">
        <v>1</v>
      </c>
      <c r="C93" s="20">
        <v>16800</v>
      </c>
      <c r="D93" s="17">
        <v>28400</v>
      </c>
      <c r="E93" s="11"/>
      <c r="F93" s="67"/>
      <c r="G93" s="39">
        <f t="shared" si="15"/>
        <v>1</v>
      </c>
      <c r="H93" s="20">
        <f t="shared" si="16"/>
        <v>16800</v>
      </c>
      <c r="I93" s="7">
        <f aca="true" t="shared" si="18" ref="I93:I107">1+(9*(G93-1)/($G$120-1))</f>
        <v>1</v>
      </c>
      <c r="J93" s="8">
        <f aca="true" t="shared" si="19" ref="J93:J107">1+(9*(H93-$H$73)/($H$120-$H$73))</f>
        <v>1.6776680643852293</v>
      </c>
      <c r="K93" s="8">
        <f t="shared" si="17"/>
        <v>2.6776680643852293</v>
      </c>
      <c r="L93" s="1"/>
    </row>
    <row r="94" spans="1:12" ht="11.25">
      <c r="A94" s="15" t="s">
        <v>58</v>
      </c>
      <c r="B94" s="16">
        <v>5</v>
      </c>
      <c r="C94" s="20">
        <v>26279</v>
      </c>
      <c r="D94" s="17">
        <v>63800</v>
      </c>
      <c r="E94" s="11"/>
      <c r="F94" s="67"/>
      <c r="G94" s="39">
        <f t="shared" si="15"/>
        <v>5</v>
      </c>
      <c r="H94" s="20">
        <f t="shared" si="16"/>
        <v>26279</v>
      </c>
      <c r="I94" s="7">
        <f t="shared" si="18"/>
        <v>3.5714285714285716</v>
      </c>
      <c r="J94" s="8">
        <f t="shared" si="19"/>
        <v>2.0623157040443663</v>
      </c>
      <c r="K94" s="8">
        <f t="shared" si="17"/>
        <v>5.633744275472938</v>
      </c>
      <c r="L94" s="1"/>
    </row>
    <row r="95" spans="1:12" ht="11.25">
      <c r="A95" s="15" t="s">
        <v>13</v>
      </c>
      <c r="B95" s="16">
        <v>3</v>
      </c>
      <c r="C95" s="20">
        <v>42811.55</v>
      </c>
      <c r="D95" s="17">
        <v>75844</v>
      </c>
      <c r="E95" s="11"/>
      <c r="F95" s="67"/>
      <c r="G95" s="39">
        <f t="shared" si="15"/>
        <v>3</v>
      </c>
      <c r="H95" s="20">
        <f t="shared" si="16"/>
        <v>42811.55</v>
      </c>
      <c r="I95" s="7">
        <f t="shared" si="18"/>
        <v>2.2857142857142856</v>
      </c>
      <c r="J95" s="8">
        <f t="shared" si="19"/>
        <v>2.7331888272690383</v>
      </c>
      <c r="K95" s="8">
        <f t="shared" si="17"/>
        <v>5.018903112983324</v>
      </c>
      <c r="L95" s="1"/>
    </row>
    <row r="96" spans="1:12" ht="11.25">
      <c r="A96" s="15" t="s">
        <v>124</v>
      </c>
      <c r="B96" s="16">
        <v>7</v>
      </c>
      <c r="C96" s="20">
        <v>46644.527</v>
      </c>
      <c r="D96" s="17">
        <v>141317.75</v>
      </c>
      <c r="E96" s="11"/>
      <c r="F96" s="67"/>
      <c r="G96" s="39">
        <f t="shared" si="15"/>
        <v>7</v>
      </c>
      <c r="H96" s="20">
        <f t="shared" si="16"/>
        <v>46644.527</v>
      </c>
      <c r="I96" s="7">
        <f t="shared" si="18"/>
        <v>4.857142857142858</v>
      </c>
      <c r="J96" s="8">
        <f t="shared" si="19"/>
        <v>2.888726917354254</v>
      </c>
      <c r="K96" s="8">
        <f t="shared" si="17"/>
        <v>7.745869774497112</v>
      </c>
      <c r="L96" s="1"/>
    </row>
    <row r="97" spans="1:12" ht="11.25">
      <c r="A97" s="15" t="s">
        <v>11</v>
      </c>
      <c r="B97" s="16">
        <v>5</v>
      </c>
      <c r="C97" s="20">
        <v>33200</v>
      </c>
      <c r="D97" s="17">
        <v>58900</v>
      </c>
      <c r="E97" s="11"/>
      <c r="F97" s="67"/>
      <c r="G97" s="39">
        <f t="shared" si="15"/>
        <v>5</v>
      </c>
      <c r="H97" s="20">
        <f t="shared" si="16"/>
        <v>33200</v>
      </c>
      <c r="I97" s="7">
        <f t="shared" si="18"/>
        <v>3.5714285714285716</v>
      </c>
      <c r="J97" s="8">
        <f t="shared" si="19"/>
        <v>2.343162450967131</v>
      </c>
      <c r="K97" s="8">
        <f t="shared" si="17"/>
        <v>5.914591022395703</v>
      </c>
      <c r="L97" s="1"/>
    </row>
    <row r="98" spans="1:12" ht="11.25">
      <c r="A98" s="15" t="s">
        <v>103</v>
      </c>
      <c r="B98" s="16">
        <v>1</v>
      </c>
      <c r="C98" s="20">
        <v>2200</v>
      </c>
      <c r="D98" s="17">
        <v>5742.886</v>
      </c>
      <c r="E98" s="11"/>
      <c r="F98" s="67"/>
      <c r="G98" s="39">
        <f t="shared" si="15"/>
        <v>1</v>
      </c>
      <c r="H98" s="20">
        <f t="shared" si="16"/>
        <v>2200</v>
      </c>
      <c r="I98" s="7">
        <f t="shared" si="18"/>
        <v>1</v>
      </c>
      <c r="J98" s="8">
        <f t="shared" si="19"/>
        <v>1.0852157446232924</v>
      </c>
      <c r="K98" s="8">
        <f t="shared" si="17"/>
        <v>2.0852157446232926</v>
      </c>
      <c r="L98" s="1"/>
    </row>
    <row r="99" spans="1:12" ht="11.25">
      <c r="A99" s="15" t="s">
        <v>12</v>
      </c>
      <c r="B99" s="16">
        <v>1</v>
      </c>
      <c r="C99" s="20">
        <v>7000</v>
      </c>
      <c r="D99" s="17">
        <v>14000</v>
      </c>
      <c r="E99" s="11"/>
      <c r="F99" s="67"/>
      <c r="G99" s="39">
        <f t="shared" si="15"/>
        <v>1</v>
      </c>
      <c r="H99" s="20">
        <f t="shared" si="16"/>
        <v>7000</v>
      </c>
      <c r="I99" s="7">
        <f t="shared" si="18"/>
        <v>1</v>
      </c>
      <c r="J99" s="8">
        <f t="shared" si="19"/>
        <v>1.2799945894765319</v>
      </c>
      <c r="K99" s="8">
        <f t="shared" si="17"/>
        <v>2.279994589476532</v>
      </c>
      <c r="L99" s="1"/>
    </row>
    <row r="100" spans="1:12" ht="11.25">
      <c r="A100" s="15" t="s">
        <v>142</v>
      </c>
      <c r="B100" s="16">
        <v>0</v>
      </c>
      <c r="C100" s="20">
        <v>0</v>
      </c>
      <c r="D100" s="17">
        <v>0</v>
      </c>
      <c r="E100" s="32">
        <v>1</v>
      </c>
      <c r="F100" s="67">
        <v>4641.394</v>
      </c>
      <c r="G100" s="39">
        <f t="shared" si="15"/>
        <v>-1</v>
      </c>
      <c r="H100" s="20">
        <f t="shared" si="16"/>
        <v>-4641.394</v>
      </c>
      <c r="I100" s="7">
        <f t="shared" si="18"/>
        <v>-0.2857142857142858</v>
      </c>
      <c r="J100" s="8">
        <f t="shared" si="19"/>
        <v>0.8075993236845664</v>
      </c>
      <c r="K100" s="8">
        <f t="shared" si="17"/>
        <v>0.5218850379702806</v>
      </c>
      <c r="L100" s="1"/>
    </row>
    <row r="101" spans="1:12" ht="11.25">
      <c r="A101" s="15" t="s">
        <v>60</v>
      </c>
      <c r="B101" s="16">
        <v>7</v>
      </c>
      <c r="C101" s="20">
        <v>83750</v>
      </c>
      <c r="D101" s="17">
        <v>179272</v>
      </c>
      <c r="E101" s="11"/>
      <c r="F101" s="67"/>
      <c r="G101" s="39">
        <f t="shared" si="15"/>
        <v>7</v>
      </c>
      <c r="H101" s="20">
        <f t="shared" si="16"/>
        <v>83750</v>
      </c>
      <c r="I101" s="7">
        <f t="shared" si="18"/>
        <v>4.857142857142858</v>
      </c>
      <c r="J101" s="8">
        <f t="shared" si="19"/>
        <v>4.39442716082781</v>
      </c>
      <c r="K101" s="8">
        <f t="shared" si="17"/>
        <v>9.251570017970668</v>
      </c>
      <c r="L101" s="40"/>
    </row>
    <row r="102" spans="1:12" ht="11.25">
      <c r="A102" s="15" t="s">
        <v>104</v>
      </c>
      <c r="B102" s="16">
        <v>11</v>
      </c>
      <c r="C102" s="20">
        <v>88283.476</v>
      </c>
      <c r="D102" s="17">
        <v>263511.729</v>
      </c>
      <c r="E102" s="11"/>
      <c r="F102" s="67"/>
      <c r="G102" s="39">
        <f t="shared" si="15"/>
        <v>11</v>
      </c>
      <c r="H102" s="20">
        <f t="shared" si="16"/>
        <v>88283.476</v>
      </c>
      <c r="I102" s="7">
        <f t="shared" si="18"/>
        <v>7.428571428571429</v>
      </c>
      <c r="J102" s="8">
        <f t="shared" si="19"/>
        <v>4.578390748004869</v>
      </c>
      <c r="K102" s="42">
        <f t="shared" si="17"/>
        <v>12.006962176576298</v>
      </c>
      <c r="L102" s="40">
        <v>4</v>
      </c>
    </row>
    <row r="103" spans="1:12" ht="11.25">
      <c r="A103" s="15" t="s">
        <v>105</v>
      </c>
      <c r="B103" s="16">
        <v>2</v>
      </c>
      <c r="C103" s="20">
        <v>12805</v>
      </c>
      <c r="D103" s="17">
        <v>25700</v>
      </c>
      <c r="E103" s="11"/>
      <c r="F103" s="67"/>
      <c r="G103" s="39">
        <f t="shared" si="15"/>
        <v>2</v>
      </c>
      <c r="H103" s="20">
        <f t="shared" si="16"/>
        <v>12805</v>
      </c>
      <c r="I103" s="7">
        <f t="shared" si="18"/>
        <v>1.6428571428571428</v>
      </c>
      <c r="J103" s="8">
        <f t="shared" si="19"/>
        <v>1.5155552549709186</v>
      </c>
      <c r="K103" s="8">
        <f t="shared" si="17"/>
        <v>3.1584123978280614</v>
      </c>
      <c r="L103" s="41"/>
    </row>
    <row r="104" spans="1:12" ht="11.25">
      <c r="A104" s="15" t="s">
        <v>72</v>
      </c>
      <c r="B104" s="16">
        <v>1</v>
      </c>
      <c r="C104" s="20">
        <v>1600</v>
      </c>
      <c r="D104" s="17">
        <v>3200</v>
      </c>
      <c r="E104" s="11"/>
      <c r="F104" s="67"/>
      <c r="G104" s="39">
        <f t="shared" si="15"/>
        <v>1</v>
      </c>
      <c r="H104" s="20">
        <f t="shared" si="16"/>
        <v>1600</v>
      </c>
      <c r="I104" s="7">
        <f t="shared" si="18"/>
        <v>1</v>
      </c>
      <c r="J104" s="8">
        <f t="shared" si="19"/>
        <v>1.0608683890166373</v>
      </c>
      <c r="K104" s="8">
        <f t="shared" si="17"/>
        <v>2.0608683890166373</v>
      </c>
      <c r="L104" s="41"/>
    </row>
    <row r="105" spans="1:12" ht="11.25">
      <c r="A105" s="15" t="s">
        <v>106</v>
      </c>
      <c r="B105" s="16">
        <v>6</v>
      </c>
      <c r="C105" s="20">
        <v>66205</v>
      </c>
      <c r="D105" s="17">
        <v>191000.087</v>
      </c>
      <c r="E105" s="11"/>
      <c r="F105" s="67"/>
      <c r="G105" s="39">
        <f t="shared" si="15"/>
        <v>6</v>
      </c>
      <c r="H105" s="20">
        <f t="shared" si="16"/>
        <v>66205</v>
      </c>
      <c r="I105" s="7">
        <f t="shared" si="18"/>
        <v>4.214285714285714</v>
      </c>
      <c r="J105" s="8">
        <f t="shared" si="19"/>
        <v>3.6824699039632085</v>
      </c>
      <c r="K105" s="8">
        <f t="shared" si="17"/>
        <v>7.896755618248923</v>
      </c>
      <c r="L105" s="41"/>
    </row>
    <row r="106" spans="1:12" ht="11.25">
      <c r="A106" s="15" t="s">
        <v>125</v>
      </c>
      <c r="B106" s="16">
        <v>1</v>
      </c>
      <c r="C106" s="20">
        <v>1300</v>
      </c>
      <c r="D106" s="17">
        <v>2600</v>
      </c>
      <c r="E106" s="11"/>
      <c r="F106" s="67"/>
      <c r="G106" s="39">
        <f t="shared" si="15"/>
        <v>1</v>
      </c>
      <c r="H106" s="20">
        <f t="shared" si="16"/>
        <v>1300</v>
      </c>
      <c r="I106" s="7">
        <f t="shared" si="18"/>
        <v>1</v>
      </c>
      <c r="J106" s="8">
        <f t="shared" si="19"/>
        <v>1.0486947112133098</v>
      </c>
      <c r="K106" s="8">
        <f t="shared" si="17"/>
        <v>2.04869471121331</v>
      </c>
      <c r="L106" s="41"/>
    </row>
    <row r="107" spans="1:12" ht="11.25">
      <c r="A107" s="15" t="s">
        <v>70</v>
      </c>
      <c r="B107" s="16">
        <v>0</v>
      </c>
      <c r="C107" s="20">
        <v>0</v>
      </c>
      <c r="D107" s="17">
        <v>0</v>
      </c>
      <c r="E107" s="32">
        <v>1</v>
      </c>
      <c r="F107" s="67">
        <v>2209.414</v>
      </c>
      <c r="G107" s="39">
        <f t="shared" si="15"/>
        <v>-1</v>
      </c>
      <c r="H107" s="20">
        <f t="shared" si="16"/>
        <v>-2209.414</v>
      </c>
      <c r="I107" s="7">
        <f t="shared" si="18"/>
        <v>-0.2857142857142858</v>
      </c>
      <c r="J107" s="8">
        <f t="shared" si="19"/>
        <v>0.9062864601650209</v>
      </c>
      <c r="K107" s="8">
        <f t="shared" si="17"/>
        <v>0.6205721744507351</v>
      </c>
      <c r="L107" s="41"/>
    </row>
    <row r="108" spans="1:12" ht="11.25">
      <c r="A108" s="34" t="s">
        <v>39</v>
      </c>
      <c r="B108" s="18">
        <f>SUM(B109:B112)</f>
        <v>9</v>
      </c>
      <c r="C108" s="55">
        <f>SUM(C109:C112)</f>
        <v>34030</v>
      </c>
      <c r="D108" s="19">
        <f>SUM(D109:D112)</f>
        <v>125300</v>
      </c>
      <c r="E108" s="11"/>
      <c r="F108" s="67"/>
      <c r="G108" s="39"/>
      <c r="H108" s="20"/>
      <c r="I108" s="7"/>
      <c r="J108" s="8"/>
      <c r="K108" s="8"/>
      <c r="L108" s="41"/>
    </row>
    <row r="109" spans="1:12" ht="11.25">
      <c r="A109" s="15" t="s">
        <v>4</v>
      </c>
      <c r="B109" s="16">
        <v>5</v>
      </c>
      <c r="C109" s="20">
        <v>7630</v>
      </c>
      <c r="D109" s="17">
        <v>33300</v>
      </c>
      <c r="E109" s="11"/>
      <c r="F109" s="67"/>
      <c r="G109" s="39">
        <f t="shared" si="15"/>
        <v>5</v>
      </c>
      <c r="H109" s="20">
        <f t="shared" si="16"/>
        <v>7630</v>
      </c>
      <c r="I109" s="7">
        <f>1+(9*(G109-1)/($G$120-1))</f>
        <v>3.5714285714285716</v>
      </c>
      <c r="J109" s="8">
        <f>1+(9*(H109-$H$73)/($H$120-$H$73))</f>
        <v>1.3055593128635197</v>
      </c>
      <c r="K109" s="8">
        <f t="shared" si="17"/>
        <v>4.876987884292092</v>
      </c>
      <c r="L109" s="41"/>
    </row>
    <row r="110" spans="1:12" ht="11.25">
      <c r="A110" s="15" t="s">
        <v>107</v>
      </c>
      <c r="B110" s="16">
        <v>2</v>
      </c>
      <c r="C110" s="20">
        <v>4400</v>
      </c>
      <c r="D110" s="17">
        <v>22000</v>
      </c>
      <c r="E110" s="11"/>
      <c r="F110" s="67"/>
      <c r="G110" s="39">
        <f t="shared" si="15"/>
        <v>2</v>
      </c>
      <c r="H110" s="20">
        <f t="shared" si="16"/>
        <v>4400</v>
      </c>
      <c r="I110" s="7">
        <f>1+(9*(G110-1)/($G$120-1))</f>
        <v>1.6428571428571428</v>
      </c>
      <c r="J110" s="8">
        <f>1+(9*(H110-$H$73)/($H$120-$H$73))</f>
        <v>1.1744893818476938</v>
      </c>
      <c r="K110" s="8">
        <f t="shared" si="17"/>
        <v>2.8173465247048366</v>
      </c>
      <c r="L110" s="41"/>
    </row>
    <row r="111" spans="1:12" ht="11.25">
      <c r="A111" s="15" t="s">
        <v>108</v>
      </c>
      <c r="B111" s="16">
        <v>1</v>
      </c>
      <c r="C111" s="20">
        <v>15000</v>
      </c>
      <c r="D111" s="17">
        <v>50000</v>
      </c>
      <c r="E111" s="11"/>
      <c r="F111" s="67"/>
      <c r="G111" s="39">
        <f t="shared" si="15"/>
        <v>1</v>
      </c>
      <c r="H111" s="20">
        <f t="shared" si="16"/>
        <v>15000</v>
      </c>
      <c r="I111" s="7">
        <f>1+(9*(G111-1)/($G$120-1))</f>
        <v>1</v>
      </c>
      <c r="J111" s="8">
        <f>1+(9*(H111-$H$73)/($H$120-$H$73))</f>
        <v>1.6046259975652646</v>
      </c>
      <c r="K111" s="8">
        <f t="shared" si="17"/>
        <v>2.6046259975652646</v>
      </c>
      <c r="L111" s="41"/>
    </row>
    <row r="112" spans="1:12" ht="11.25">
      <c r="A112" s="23" t="s">
        <v>51</v>
      </c>
      <c r="B112" s="24">
        <v>1</v>
      </c>
      <c r="C112" s="62">
        <v>7000</v>
      </c>
      <c r="D112" s="25">
        <v>20000</v>
      </c>
      <c r="E112" s="26"/>
      <c r="F112" s="67"/>
      <c r="G112" s="39">
        <f t="shared" si="15"/>
        <v>1</v>
      </c>
      <c r="H112" s="20">
        <f t="shared" si="16"/>
        <v>7000</v>
      </c>
      <c r="I112" s="7">
        <f>1+(9*(G112-1)/($G$120-1))</f>
        <v>1</v>
      </c>
      <c r="J112" s="8">
        <f>1+(9*(H112-$H$73)/($H$120-$H$73))</f>
        <v>1.2799945894765319</v>
      </c>
      <c r="K112" s="8">
        <f t="shared" si="17"/>
        <v>2.279994589476532</v>
      </c>
      <c r="L112" s="41"/>
    </row>
    <row r="113" spans="1:12" ht="11.25">
      <c r="A113" s="35" t="s">
        <v>6</v>
      </c>
      <c r="B113" s="18">
        <v>19</v>
      </c>
      <c r="C113" s="55">
        <f>SUM(C114:C117)</f>
        <v>158052</v>
      </c>
      <c r="D113" s="19">
        <f>SUM(D114:D117)</f>
        <v>318300</v>
      </c>
      <c r="E113" s="11"/>
      <c r="F113" s="67"/>
      <c r="G113" s="39"/>
      <c r="H113" s="20"/>
      <c r="I113" s="7"/>
      <c r="J113" s="8"/>
      <c r="K113" s="8"/>
      <c r="L113" s="41"/>
    </row>
    <row r="114" spans="1:12" ht="11.25">
      <c r="A114" s="36" t="s">
        <v>109</v>
      </c>
      <c r="B114" s="16">
        <v>4</v>
      </c>
      <c r="C114" s="20">
        <v>17480</v>
      </c>
      <c r="D114" s="17">
        <v>30800</v>
      </c>
      <c r="E114" s="11"/>
      <c r="F114" s="67"/>
      <c r="G114" s="39">
        <f t="shared" si="15"/>
        <v>4</v>
      </c>
      <c r="H114" s="20">
        <f t="shared" si="16"/>
        <v>17480</v>
      </c>
      <c r="I114" s="7">
        <f>1+(9*(G114-1)/($G$120-1))</f>
        <v>2.928571428571429</v>
      </c>
      <c r="J114" s="8">
        <f>1+(9*(H114-$H$73)/($H$120-$H$73))</f>
        <v>1.7052617340727716</v>
      </c>
      <c r="K114" s="22">
        <f t="shared" si="17"/>
        <v>4.6338331626442</v>
      </c>
      <c r="L114" s="41"/>
    </row>
    <row r="115" spans="1:12" ht="11.25">
      <c r="A115" s="36" t="s">
        <v>110</v>
      </c>
      <c r="B115" s="16">
        <v>4</v>
      </c>
      <c r="C115" s="20">
        <v>29472</v>
      </c>
      <c r="D115" s="17">
        <v>51500</v>
      </c>
      <c r="E115" s="11"/>
      <c r="F115" s="67"/>
      <c r="G115" s="39">
        <f t="shared" si="15"/>
        <v>4</v>
      </c>
      <c r="H115" s="20">
        <f t="shared" si="16"/>
        <v>29472</v>
      </c>
      <c r="I115" s="7">
        <f>1+(9*(G115-1)/($G$120-1))</f>
        <v>2.928571428571429</v>
      </c>
      <c r="J115" s="8">
        <f>1+(9*(H115-$H$73)/($H$120-$H$73))</f>
        <v>2.1918842147977817</v>
      </c>
      <c r="K115" s="22">
        <f t="shared" si="17"/>
        <v>5.12045564336921</v>
      </c>
      <c r="L115" s="41"/>
    </row>
    <row r="116" spans="1:12" ht="11.25">
      <c r="A116" s="36" t="s">
        <v>111</v>
      </c>
      <c r="B116" s="16">
        <v>1</v>
      </c>
      <c r="C116" s="20">
        <v>25000</v>
      </c>
      <c r="D116" s="17">
        <v>49000</v>
      </c>
      <c r="E116" s="11"/>
      <c r="F116" s="67"/>
      <c r="G116" s="39">
        <f t="shared" si="15"/>
        <v>1</v>
      </c>
      <c r="H116" s="20">
        <f t="shared" si="16"/>
        <v>25000</v>
      </c>
      <c r="I116" s="7">
        <f>1+(9*(G116-1)/($G$120-1))</f>
        <v>1</v>
      </c>
      <c r="J116" s="8">
        <f>1+(9*(H116-$H$73)/($H$120-$H$73))</f>
        <v>2.01041525767618</v>
      </c>
      <c r="K116" s="22">
        <f t="shared" si="17"/>
        <v>3.01041525767618</v>
      </c>
      <c r="L116" s="41"/>
    </row>
    <row r="117" spans="1:12" ht="11.25">
      <c r="A117" s="36" t="s">
        <v>112</v>
      </c>
      <c r="B117" s="16">
        <v>10</v>
      </c>
      <c r="C117" s="20">
        <v>86100</v>
      </c>
      <c r="D117" s="17">
        <v>187000</v>
      </c>
      <c r="E117" s="11"/>
      <c r="F117" s="67"/>
      <c r="G117" s="39">
        <f t="shared" si="15"/>
        <v>10</v>
      </c>
      <c r="H117" s="20">
        <f t="shared" si="16"/>
        <v>86100</v>
      </c>
      <c r="I117" s="7">
        <f>1+(9*(G117-1)/($G$120-1))</f>
        <v>6.785714285714286</v>
      </c>
      <c r="J117" s="8">
        <f>1+(9*(H117-$H$73)/($H$120-$H$73))</f>
        <v>4.489787636953875</v>
      </c>
      <c r="K117" s="42">
        <f t="shared" si="17"/>
        <v>11.27550192266816</v>
      </c>
      <c r="L117" s="40">
        <v>5</v>
      </c>
    </row>
    <row r="118" spans="1:12" ht="11.25">
      <c r="A118" s="34" t="s">
        <v>40</v>
      </c>
      <c r="B118" s="18">
        <v>25</v>
      </c>
      <c r="C118" s="55">
        <f>SUM(C119:C120)</f>
        <v>369274</v>
      </c>
      <c r="D118" s="19">
        <f>SUM(D119:D120)</f>
        <v>691126.737</v>
      </c>
      <c r="E118" s="11"/>
      <c r="F118" s="67"/>
      <c r="G118" s="39"/>
      <c r="H118" s="20"/>
      <c r="I118" s="7"/>
      <c r="J118" s="8"/>
      <c r="K118" s="8"/>
      <c r="L118" s="41"/>
    </row>
    <row r="119" spans="1:12" ht="11.25">
      <c r="A119" s="15" t="s">
        <v>62</v>
      </c>
      <c r="B119" s="16">
        <v>10</v>
      </c>
      <c r="C119" s="20">
        <v>147384</v>
      </c>
      <c r="D119" s="17">
        <v>278476.737</v>
      </c>
      <c r="E119" s="11"/>
      <c r="F119" s="67"/>
      <c r="G119" s="39">
        <f t="shared" si="15"/>
        <v>10</v>
      </c>
      <c r="H119" s="20">
        <f t="shared" si="16"/>
        <v>147384</v>
      </c>
      <c r="I119" s="7">
        <f>1+(9*(G119-1)/($G$120-1))</f>
        <v>6.785714285714286</v>
      </c>
      <c r="J119" s="8">
        <f>1+(9*(H119-$H$73)/($H$120-$H$73))</f>
        <v>6.976626538617611</v>
      </c>
      <c r="K119" s="42">
        <f t="shared" si="17"/>
        <v>13.762340824331897</v>
      </c>
      <c r="L119" s="40">
        <v>2</v>
      </c>
    </row>
    <row r="120" spans="1:12" ht="11.25">
      <c r="A120" s="15" t="s">
        <v>8</v>
      </c>
      <c r="B120" s="16">
        <v>15</v>
      </c>
      <c r="C120" s="20">
        <v>221890</v>
      </c>
      <c r="D120" s="17">
        <v>412650</v>
      </c>
      <c r="E120" s="11"/>
      <c r="F120" s="67"/>
      <c r="G120" s="39">
        <f t="shared" si="15"/>
        <v>15</v>
      </c>
      <c r="H120" s="20">
        <f t="shared" si="16"/>
        <v>221890</v>
      </c>
      <c r="I120" s="7">
        <f>1+(9*(G120-1)/($G$120-1))</f>
        <v>10</v>
      </c>
      <c r="J120" s="8">
        <f>1+(9*(H120-$H$73)/($H$120-$H$73))</f>
        <v>10</v>
      </c>
      <c r="K120" s="42">
        <f>SUM(I120:J120)</f>
        <v>20</v>
      </c>
      <c r="L120" s="40">
        <v>1</v>
      </c>
    </row>
    <row r="121" spans="1:12" ht="11.25">
      <c r="A121" s="34" t="s">
        <v>41</v>
      </c>
      <c r="B121" s="72">
        <v>7</v>
      </c>
      <c r="C121" s="55">
        <f>SUM(C122:C123)</f>
        <v>61235</v>
      </c>
      <c r="D121" s="19">
        <f>SUM(D122:D123)</f>
        <v>150400</v>
      </c>
      <c r="E121" s="11"/>
      <c r="F121" s="67"/>
      <c r="G121" s="39"/>
      <c r="H121" s="20"/>
      <c r="I121" s="7"/>
      <c r="J121" s="8"/>
      <c r="K121" s="8"/>
      <c r="L121" s="1"/>
    </row>
    <row r="122" spans="1:12" ht="11.25">
      <c r="A122" s="15" t="s">
        <v>56</v>
      </c>
      <c r="B122" s="16">
        <v>5</v>
      </c>
      <c r="C122" s="20">
        <v>28735</v>
      </c>
      <c r="D122" s="17">
        <v>55400</v>
      </c>
      <c r="E122" s="11"/>
      <c r="F122" s="67"/>
      <c r="G122" s="39">
        <f t="shared" si="15"/>
        <v>5</v>
      </c>
      <c r="H122" s="20">
        <f t="shared" si="16"/>
        <v>28735</v>
      </c>
      <c r="I122" s="7">
        <f>1+(9*(G122-1)/($G$120-1))</f>
        <v>3.5714285714285716</v>
      </c>
      <c r="J122" s="8">
        <f>1+(9*(H122-$H$73)/($H$120-$H$73))</f>
        <v>2.1619775463276074</v>
      </c>
      <c r="K122" s="8">
        <f t="shared" si="17"/>
        <v>5.733406117756179</v>
      </c>
      <c r="L122" s="1"/>
    </row>
    <row r="123" spans="1:12" ht="11.25">
      <c r="A123" s="15" t="s">
        <v>135</v>
      </c>
      <c r="B123" s="16">
        <v>2</v>
      </c>
      <c r="C123" s="20">
        <v>32500</v>
      </c>
      <c r="D123" s="17">
        <v>95000</v>
      </c>
      <c r="E123" s="11"/>
      <c r="F123" s="67"/>
      <c r="G123" s="39">
        <f t="shared" si="15"/>
        <v>2</v>
      </c>
      <c r="H123" s="20">
        <f t="shared" si="16"/>
        <v>32500</v>
      </c>
      <c r="I123" s="7">
        <f>1+(9*(G123-1)/($G$120-1))</f>
        <v>1.6428571428571428</v>
      </c>
      <c r="J123" s="8">
        <f>1+(9*(H123-$H$73)/($H$120-$H$73))</f>
        <v>2.314757202759367</v>
      </c>
      <c r="K123" s="8">
        <f t="shared" si="17"/>
        <v>3.9576143456165096</v>
      </c>
      <c r="L123" s="1"/>
    </row>
    <row r="124" spans="1:24" ht="11.25">
      <c r="A124" s="34" t="s">
        <v>68</v>
      </c>
      <c r="B124" s="18">
        <f>SUM(B125)</f>
        <v>3</v>
      </c>
      <c r="C124" s="55">
        <f>SUM(C125)</f>
        <v>4462.5</v>
      </c>
      <c r="D124" s="19">
        <f>SUM(D125)</f>
        <v>9500</v>
      </c>
      <c r="E124" s="11"/>
      <c r="F124" s="67"/>
      <c r="G124" s="39"/>
      <c r="H124" s="20"/>
      <c r="I124" s="7"/>
      <c r="J124" s="8"/>
      <c r="K124" s="8"/>
      <c r="L124" s="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12" ht="11.25">
      <c r="A125" s="15" t="s">
        <v>59</v>
      </c>
      <c r="B125" s="16">
        <v>3</v>
      </c>
      <c r="C125" s="20">
        <v>4462.5</v>
      </c>
      <c r="D125" s="17">
        <v>9500</v>
      </c>
      <c r="E125" s="11"/>
      <c r="F125" s="67"/>
      <c r="G125" s="39">
        <f t="shared" si="15"/>
        <v>3</v>
      </c>
      <c r="H125" s="20">
        <f t="shared" si="16"/>
        <v>4462.5</v>
      </c>
      <c r="I125" s="7">
        <f>1+(9*(G125-1)/($G$120-1))</f>
        <v>2.2857142857142856</v>
      </c>
      <c r="J125" s="8">
        <f>1+(9*(H125-$H$73)/($H$120-$H$73))</f>
        <v>1.177025564723387</v>
      </c>
      <c r="K125" s="8">
        <f t="shared" si="17"/>
        <v>3.4627398504376723</v>
      </c>
      <c r="L125" s="1"/>
    </row>
    <row r="126" spans="1:13" s="27" customFormat="1" ht="11.25">
      <c r="A126" s="34" t="s">
        <v>54</v>
      </c>
      <c r="B126" s="30">
        <v>5</v>
      </c>
      <c r="C126" s="63">
        <f>SUM(C127:C128)</f>
        <v>39640.6</v>
      </c>
      <c r="D126" s="31">
        <f>SUM(D127:D128)</f>
        <v>85440</v>
      </c>
      <c r="E126" s="26"/>
      <c r="F126" s="67"/>
      <c r="G126" s="39"/>
      <c r="H126" s="20"/>
      <c r="I126" s="7"/>
      <c r="J126" s="8"/>
      <c r="K126" s="8"/>
      <c r="L126" s="1"/>
      <c r="M126" s="4"/>
    </row>
    <row r="127" spans="1:13" s="27" customFormat="1" ht="11.25">
      <c r="A127" s="29" t="s">
        <v>133</v>
      </c>
      <c r="B127" s="24">
        <v>2</v>
      </c>
      <c r="C127" s="62">
        <v>3276</v>
      </c>
      <c r="D127" s="25">
        <v>20440</v>
      </c>
      <c r="E127" s="26"/>
      <c r="F127" s="67"/>
      <c r="G127" s="39">
        <f t="shared" si="15"/>
        <v>2</v>
      </c>
      <c r="H127" s="20">
        <f t="shared" si="16"/>
        <v>3276</v>
      </c>
      <c r="I127" s="7">
        <f>1+(9*(G127-1)/($G$120-1))</f>
        <v>1.6428571428571428</v>
      </c>
      <c r="J127" s="8">
        <f>1+(9*(H127-$H$73)/($H$120-$H$73))</f>
        <v>1.128878669011227</v>
      </c>
      <c r="K127" s="8">
        <f t="shared" si="17"/>
        <v>2.7717358118683695</v>
      </c>
      <c r="L127" s="1"/>
      <c r="M127" s="4"/>
    </row>
    <row r="128" spans="1:13" s="27" customFormat="1" ht="11.25">
      <c r="A128" s="29" t="s">
        <v>5</v>
      </c>
      <c r="B128" s="24">
        <v>3</v>
      </c>
      <c r="C128" s="62">
        <v>36364.6</v>
      </c>
      <c r="D128" s="25">
        <v>65000</v>
      </c>
      <c r="E128" s="26"/>
      <c r="F128" s="67"/>
      <c r="G128" s="39">
        <f t="shared" si="15"/>
        <v>3</v>
      </c>
      <c r="H128" s="20">
        <f t="shared" si="16"/>
        <v>36364.6</v>
      </c>
      <c r="I128" s="7">
        <f>1+(9*(G128-1)/($G$120-1))</f>
        <v>2.2857142857142856</v>
      </c>
      <c r="J128" s="8">
        <f>1+(9*(H128-$H$73)/($H$120-$H$73))</f>
        <v>2.471578520221831</v>
      </c>
      <c r="K128" s="8">
        <f t="shared" si="17"/>
        <v>4.757292805936117</v>
      </c>
      <c r="L128" s="1"/>
      <c r="M128" s="4"/>
    </row>
    <row r="129" spans="1:12" s="59" customFormat="1" ht="11.25">
      <c r="A129" s="34" t="s">
        <v>73</v>
      </c>
      <c r="B129" s="30"/>
      <c r="C129" s="63"/>
      <c r="D129" s="31"/>
      <c r="E129" s="53"/>
      <c r="F129" s="70"/>
      <c r="G129" s="54"/>
      <c r="H129" s="55"/>
      <c r="I129" s="56"/>
      <c r="J129" s="57"/>
      <c r="K129" s="57"/>
      <c r="L129" s="58"/>
    </row>
    <row r="130" spans="1:12" ht="11.25">
      <c r="A130" s="29" t="s">
        <v>71</v>
      </c>
      <c r="B130" s="24">
        <v>0</v>
      </c>
      <c r="C130" s="62">
        <v>0</v>
      </c>
      <c r="D130" s="25">
        <v>0</v>
      </c>
      <c r="E130" s="32">
        <v>1</v>
      </c>
      <c r="F130" s="67">
        <v>7000</v>
      </c>
      <c r="G130" s="39">
        <f t="shared" si="15"/>
        <v>-1</v>
      </c>
      <c r="H130" s="20">
        <f t="shared" si="16"/>
        <v>-7000</v>
      </c>
      <c r="I130" s="7">
        <f>1+(9*(G130-1)/($G$120-1))</f>
        <v>-0.2857142857142858</v>
      </c>
      <c r="J130" s="8">
        <f>1+(9*(H130-$H$73)/($H$120-$H$73))</f>
        <v>0.7118896253212499</v>
      </c>
      <c r="K130" s="8">
        <f t="shared" si="17"/>
        <v>0.4261753396069641</v>
      </c>
      <c r="L130" s="1"/>
    </row>
    <row r="131" spans="1:12" s="59" customFormat="1" ht="11.25">
      <c r="A131" s="34" t="s">
        <v>113</v>
      </c>
      <c r="B131" s="30">
        <v>2</v>
      </c>
      <c r="C131" s="63">
        <v>4180</v>
      </c>
      <c r="D131" s="31">
        <v>10100</v>
      </c>
      <c r="E131" s="53"/>
      <c r="F131" s="70"/>
      <c r="G131" s="54"/>
      <c r="H131" s="55"/>
      <c r="I131" s="56"/>
      <c r="J131" s="57"/>
      <c r="K131" s="57"/>
      <c r="L131" s="58"/>
    </row>
    <row r="132" spans="1:12" ht="11.25">
      <c r="A132" s="29" t="s">
        <v>114</v>
      </c>
      <c r="B132" s="24">
        <v>2</v>
      </c>
      <c r="C132" s="62">
        <v>4180</v>
      </c>
      <c r="D132" s="25">
        <v>10100</v>
      </c>
      <c r="E132" s="26"/>
      <c r="F132" s="67"/>
      <c r="G132" s="39">
        <f t="shared" si="15"/>
        <v>2</v>
      </c>
      <c r="H132" s="20">
        <f t="shared" si="16"/>
        <v>4180</v>
      </c>
      <c r="I132" s="7">
        <f>1+(9*(G132-1)/($G$120-1))</f>
        <v>1.6428571428571428</v>
      </c>
      <c r="J132" s="8">
        <f>1+(9*(H132-$H$73)/($H$120-$H$73))</f>
        <v>1.1655620181252537</v>
      </c>
      <c r="K132" s="8">
        <f t="shared" si="17"/>
        <v>2.8084191609823965</v>
      </c>
      <c r="L132" s="1"/>
    </row>
    <row r="133" spans="1:12" s="59" customFormat="1" ht="11.25">
      <c r="A133" s="34" t="s">
        <v>98</v>
      </c>
      <c r="B133" s="30">
        <f>SUM(B134:B135)</f>
        <v>2</v>
      </c>
      <c r="C133" s="63">
        <f>SUM(C134:C135)</f>
        <v>4550</v>
      </c>
      <c r="D133" s="31">
        <f>SUM(D134:D135)</f>
        <v>17000</v>
      </c>
      <c r="E133" s="53"/>
      <c r="F133" s="70"/>
      <c r="G133" s="54"/>
      <c r="H133" s="55"/>
      <c r="I133" s="56"/>
      <c r="J133" s="57"/>
      <c r="K133" s="57"/>
      <c r="L133" s="58"/>
    </row>
    <row r="134" spans="1:12" ht="11.25">
      <c r="A134" s="29" t="s">
        <v>99</v>
      </c>
      <c r="B134" s="24">
        <v>1</v>
      </c>
      <c r="C134" s="62">
        <v>3050</v>
      </c>
      <c r="D134" s="25">
        <v>14000</v>
      </c>
      <c r="E134" s="26"/>
      <c r="F134" s="67"/>
      <c r="G134" s="39">
        <f t="shared" si="15"/>
        <v>1</v>
      </c>
      <c r="H134" s="20">
        <f aca="true" t="shared" si="20" ref="H134:H139">C134-F134</f>
        <v>3050</v>
      </c>
      <c r="I134" s="7">
        <f aca="true" t="shared" si="21" ref="I134:I139">1+(9*(G134-1)/($G$120-1))</f>
        <v>1</v>
      </c>
      <c r="J134" s="8">
        <f>1+(9*(H134-$H$73)/($H$120-$H$73))</f>
        <v>1.11970783173272</v>
      </c>
      <c r="K134" s="8">
        <f t="shared" si="17"/>
        <v>2.11970783173272</v>
      </c>
      <c r="L134" s="1"/>
    </row>
    <row r="135" spans="1:12" ht="11.25">
      <c r="A135" s="29" t="s">
        <v>100</v>
      </c>
      <c r="B135" s="24">
        <v>1</v>
      </c>
      <c r="C135" s="62">
        <v>1500</v>
      </c>
      <c r="D135" s="25">
        <v>3000</v>
      </c>
      <c r="E135" s="26"/>
      <c r="F135" s="67"/>
      <c r="G135" s="39">
        <f t="shared" si="15"/>
        <v>1</v>
      </c>
      <c r="H135" s="20">
        <f t="shared" si="20"/>
        <v>1500</v>
      </c>
      <c r="I135" s="7">
        <f t="shared" si="21"/>
        <v>1</v>
      </c>
      <c r="J135" s="8">
        <f>1+(9*(H135-$H$73)/($H$120-$H$73))</f>
        <v>1.0568104964155283</v>
      </c>
      <c r="K135" s="8">
        <f t="shared" si="17"/>
        <v>2.0568104964155283</v>
      </c>
      <c r="L135" s="1"/>
    </row>
    <row r="136" spans="1:12" s="59" customFormat="1" ht="11.25">
      <c r="A136" s="34" t="s">
        <v>129</v>
      </c>
      <c r="B136" s="30">
        <v>1</v>
      </c>
      <c r="C136" s="63">
        <v>100000</v>
      </c>
      <c r="D136" s="31">
        <v>150000</v>
      </c>
      <c r="E136" s="53"/>
      <c r="F136" s="70"/>
      <c r="G136" s="54"/>
      <c r="H136" s="55"/>
      <c r="I136" s="56"/>
      <c r="J136" s="57"/>
      <c r="K136" s="57"/>
      <c r="L136" s="58"/>
    </row>
    <row r="137" spans="1:12" ht="11.25">
      <c r="A137" s="29" t="s">
        <v>130</v>
      </c>
      <c r="B137" s="24">
        <v>1</v>
      </c>
      <c r="C137" s="62">
        <v>100000</v>
      </c>
      <c r="D137" s="25">
        <v>150000</v>
      </c>
      <c r="E137" s="26"/>
      <c r="F137" s="67"/>
      <c r="G137" s="39">
        <f>B137-E137</f>
        <v>1</v>
      </c>
      <c r="H137" s="20">
        <f t="shared" si="20"/>
        <v>100000</v>
      </c>
      <c r="I137" s="7">
        <f t="shared" si="21"/>
        <v>1</v>
      </c>
      <c r="J137" s="8">
        <f>1+(9*(H137-$H$73)/($H$120-$H$73))</f>
        <v>5.053834708508048</v>
      </c>
      <c r="K137" s="8">
        <f t="shared" si="17"/>
        <v>6.053834708508048</v>
      </c>
      <c r="L137" s="1"/>
    </row>
    <row r="138" spans="1:12" s="51" customFormat="1" ht="10.5">
      <c r="A138" s="52" t="s">
        <v>131</v>
      </c>
      <c r="B138" s="43">
        <v>1</v>
      </c>
      <c r="C138" s="64">
        <v>4000</v>
      </c>
      <c r="D138" s="44">
        <v>10000</v>
      </c>
      <c r="E138" s="45"/>
      <c r="F138" s="71"/>
      <c r="G138" s="46"/>
      <c r="H138" s="47"/>
      <c r="I138" s="48"/>
      <c r="J138" s="49"/>
      <c r="K138" s="49"/>
      <c r="L138" s="50"/>
    </row>
    <row r="139" spans="1:12" ht="11.25">
      <c r="A139" s="29" t="s">
        <v>132</v>
      </c>
      <c r="B139" s="24">
        <v>1</v>
      </c>
      <c r="C139" s="62">
        <v>4000</v>
      </c>
      <c r="D139" s="25">
        <v>10000</v>
      </c>
      <c r="E139" s="26"/>
      <c r="F139" s="67"/>
      <c r="G139" s="39">
        <f>B139-E139</f>
        <v>1</v>
      </c>
      <c r="H139" s="20">
        <f t="shared" si="20"/>
        <v>4000</v>
      </c>
      <c r="I139" s="7">
        <f t="shared" si="21"/>
        <v>1</v>
      </c>
      <c r="J139" s="8">
        <f>1+(9*(H139-$H$73)/($H$120-$H$73))</f>
        <v>1.1582578114432571</v>
      </c>
      <c r="K139" s="8">
        <f t="shared" si="17"/>
        <v>2.1582578114432573</v>
      </c>
      <c r="L139" s="1"/>
    </row>
  </sheetData>
  <sheetProtection/>
  <mergeCells count="11">
    <mergeCell ref="B1:B3"/>
    <mergeCell ref="C1:C3"/>
    <mergeCell ref="D1:D3"/>
    <mergeCell ref="F1:F3"/>
    <mergeCell ref="E1:E3"/>
    <mergeCell ref="J1:J3"/>
    <mergeCell ref="K1:K3"/>
    <mergeCell ref="L1:L3"/>
    <mergeCell ref="G1:G3"/>
    <mergeCell ref="H1:H3"/>
    <mergeCell ref="I1:I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2018-02-09T01:55:30Z</cp:lastPrinted>
  <dcterms:created xsi:type="dcterms:W3CDTF">2016-02-11T09:35:50Z</dcterms:created>
  <dcterms:modified xsi:type="dcterms:W3CDTF">2018-02-09T03:32:06Z</dcterms:modified>
  <cp:category/>
  <cp:version/>
  <cp:contentType/>
  <cp:contentStatus/>
</cp:coreProperties>
</file>